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03.09.25\Чистовики виконкому від 03.09.25\601 штатка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ШТАТИ!$A$1:$S$499</definedName>
  </definedNames>
  <calcPr calcId="162913" fullPrecision="0"/>
</workbook>
</file>

<file path=xl/calcChain.xml><?xml version="1.0" encoding="utf-8"?>
<calcChain xmlns="http://schemas.openxmlformats.org/spreadsheetml/2006/main">
  <c r="S432" i="23" l="1"/>
  <c r="G432" i="23"/>
  <c r="G391" i="23"/>
  <c r="G393" i="23"/>
  <c r="G394" i="23"/>
  <c r="G392" i="23"/>
  <c r="AK390" i="23"/>
  <c r="AJ390" i="23"/>
  <c r="AI390" i="23"/>
  <c r="AH390" i="23"/>
  <c r="AF390" i="23"/>
  <c r="AE390" i="23"/>
  <c r="AD390" i="23"/>
  <c r="N390" i="23"/>
  <c r="AB390" i="23" s="1"/>
  <c r="N389" i="23"/>
  <c r="AK388" i="23"/>
  <c r="AJ388" i="23"/>
  <c r="AI388" i="23"/>
  <c r="AH388" i="23"/>
  <c r="AG388" i="23"/>
  <c r="AF388" i="23"/>
  <c r="AD388" i="23"/>
  <c r="L388" i="23"/>
  <c r="N388" i="23" s="1"/>
  <c r="L387" i="23"/>
  <c r="N387" i="23" s="1"/>
  <c r="AK387" i="23"/>
  <c r="AJ387" i="23"/>
  <c r="AI387" i="23"/>
  <c r="AH387" i="23"/>
  <c r="AG387" i="23"/>
  <c r="AF387" i="23"/>
  <c r="AD387" i="23"/>
  <c r="G160" i="23"/>
  <c r="G163" i="23"/>
  <c r="AJ158" i="23"/>
  <c r="AI158" i="23"/>
  <c r="AH158" i="23"/>
  <c r="AG158" i="23"/>
  <c r="AF158" i="23"/>
  <c r="AE158" i="23"/>
  <c r="AD158" i="23"/>
  <c r="AB158" i="23"/>
  <c r="L158" i="23"/>
  <c r="N158" i="23" s="1"/>
  <c r="S158" i="23" s="1"/>
  <c r="AK158" i="23" s="1"/>
  <c r="G410" i="23"/>
  <c r="AK404" i="23"/>
  <c r="AJ404" i="23"/>
  <c r="AI404" i="23"/>
  <c r="AH404" i="23"/>
  <c r="AG404" i="23"/>
  <c r="AF404" i="23"/>
  <c r="AD404" i="23"/>
  <c r="J404" i="23"/>
  <c r="N404" i="23" s="1"/>
  <c r="S404" i="23" s="1"/>
  <c r="AE404" i="23" s="1"/>
  <c r="AJ329" i="23"/>
  <c r="AI329" i="23"/>
  <c r="AH329" i="23"/>
  <c r="AG329" i="23"/>
  <c r="AF329" i="23"/>
  <c r="AE329" i="23"/>
  <c r="AD329" i="23"/>
  <c r="N329" i="23"/>
  <c r="T329" i="23" s="1"/>
  <c r="AK425" i="23"/>
  <c r="AJ425" i="23"/>
  <c r="AI425" i="23"/>
  <c r="AH425" i="23"/>
  <c r="AF425" i="23"/>
  <c r="AE425" i="23"/>
  <c r="AD425" i="23"/>
  <c r="N425" i="23"/>
  <c r="R389" i="23" l="1"/>
  <c r="S389" i="23" s="1"/>
  <c r="S394" i="23" s="1"/>
  <c r="S390" i="23"/>
  <c r="R388" i="23"/>
  <c r="AB388" i="23" s="1"/>
  <c r="R387" i="23"/>
  <c r="S387" i="23" s="1"/>
  <c r="S329" i="23"/>
  <c r="AK329" i="23" s="1"/>
  <c r="S425" i="23"/>
  <c r="S388" i="23" l="1"/>
  <c r="AE388" i="23" s="1"/>
  <c r="AG390" i="23"/>
  <c r="S393" i="23"/>
  <c r="AB387" i="23"/>
  <c r="AG425" i="23"/>
  <c r="G340" i="23"/>
  <c r="N275" i="23"/>
  <c r="S391" i="23" l="1"/>
  <c r="S392" i="23"/>
  <c r="AE387" i="23"/>
  <c r="R275" i="23"/>
  <c r="S275" i="23" l="1"/>
  <c r="G341" i="23" l="1"/>
  <c r="N326" i="23"/>
  <c r="R326" i="23" l="1"/>
  <c r="S326" i="23" s="1"/>
  <c r="N248" i="23"/>
  <c r="R248" i="23" l="1"/>
  <c r="S248" i="23" s="1"/>
  <c r="G385" i="23"/>
  <c r="G381" i="23"/>
  <c r="G399" i="23" l="1"/>
  <c r="G398" i="23" s="1"/>
  <c r="AK397" i="23"/>
  <c r="AJ397" i="23"/>
  <c r="AI397" i="23"/>
  <c r="AQ397" i="23" s="1"/>
  <c r="AH397" i="23"/>
  <c r="AP397" i="23" s="1"/>
  <c r="AG397" i="23"/>
  <c r="AF397" i="23"/>
  <c r="AD397" i="23"/>
  <c r="R397" i="23"/>
  <c r="M397" i="23"/>
  <c r="N397" i="23" s="1"/>
  <c r="S397" i="23" s="1"/>
  <c r="AE397" i="23" s="1"/>
  <c r="AK396" i="23"/>
  <c r="AJ396" i="23"/>
  <c r="AI396" i="23"/>
  <c r="AH396" i="23"/>
  <c r="AG396" i="23"/>
  <c r="AF396" i="23"/>
  <c r="AD396" i="23"/>
  <c r="L396" i="23"/>
  <c r="N396" i="23" s="1"/>
  <c r="R396" i="23" l="1"/>
  <c r="AB396" i="23" s="1"/>
  <c r="G412" i="23"/>
  <c r="AJ407" i="23"/>
  <c r="AI407" i="23"/>
  <c r="AH407" i="23"/>
  <c r="AG407" i="23"/>
  <c r="AF407" i="23"/>
  <c r="AE407" i="23"/>
  <c r="AD407" i="23"/>
  <c r="N407" i="23"/>
  <c r="S407" i="23" s="1"/>
  <c r="AK407" i="23" s="1"/>
  <c r="S396" i="23" l="1"/>
  <c r="N449" i="23"/>
  <c r="S449" i="23" s="1"/>
  <c r="G470" i="23"/>
  <c r="G411" i="23"/>
  <c r="AK405" i="23"/>
  <c r="AJ405" i="23"/>
  <c r="AI405" i="23"/>
  <c r="AH405" i="23"/>
  <c r="AF405" i="23"/>
  <c r="AE405" i="23"/>
  <c r="AD405" i="23"/>
  <c r="I405" i="23"/>
  <c r="N405" i="23" s="1"/>
  <c r="AK406" i="23"/>
  <c r="AJ406" i="23"/>
  <c r="AI406" i="23"/>
  <c r="AH406" i="23"/>
  <c r="AF406" i="23"/>
  <c r="AE406" i="23"/>
  <c r="AD406" i="23"/>
  <c r="N406" i="23"/>
  <c r="N403" i="23"/>
  <c r="R412" i="23"/>
  <c r="O412" i="23"/>
  <c r="O410" i="23"/>
  <c r="O409" i="23"/>
  <c r="G409" i="23"/>
  <c r="N408" i="23"/>
  <c r="S408" i="23" s="1"/>
  <c r="S412" i="23" s="1"/>
  <c r="N402" i="23"/>
  <c r="N367" i="23"/>
  <c r="S367" i="23" s="1"/>
  <c r="G162" i="23"/>
  <c r="N156" i="23"/>
  <c r="AE396" i="23" l="1"/>
  <c r="S399" i="23"/>
  <c r="S398" i="23" s="1"/>
  <c r="S405" i="23"/>
  <c r="AG405" i="23" s="1"/>
  <c r="S406" i="23"/>
  <c r="S403" i="23"/>
  <c r="S402" i="23"/>
  <c r="R156" i="23"/>
  <c r="S156" i="23" s="1"/>
  <c r="G208" i="23"/>
  <c r="G210" i="23"/>
  <c r="S410" i="23" l="1"/>
  <c r="AG406" i="23"/>
  <c r="S411" i="23"/>
  <c r="S409" i="23"/>
  <c r="G382" i="23"/>
  <c r="G123" i="23" l="1"/>
  <c r="J103" i="23"/>
  <c r="N103" i="23" s="1"/>
  <c r="R103" i="23" l="1"/>
  <c r="S103" i="23" s="1"/>
  <c r="G185" i="23"/>
  <c r="N168" i="23"/>
  <c r="R168" i="23" l="1"/>
  <c r="S168" i="23" s="1"/>
  <c r="AK256" i="23"/>
  <c r="AJ256" i="23"/>
  <c r="AI256" i="23"/>
  <c r="AH256" i="23"/>
  <c r="AG256" i="23"/>
  <c r="AF256" i="23"/>
  <c r="AD256" i="23"/>
  <c r="N256" i="23"/>
  <c r="R256" i="23" s="1"/>
  <c r="AB256" i="23" s="1"/>
  <c r="S256" i="23" l="1"/>
  <c r="AE256" i="23" s="1"/>
  <c r="N375" i="23"/>
  <c r="R375" i="23" l="1"/>
  <c r="S375" i="23" s="1"/>
  <c r="G384" i="23"/>
  <c r="G383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21" i="23"/>
  <c r="N321" i="23"/>
  <c r="R321" i="23" s="1"/>
  <c r="AK279" i="23"/>
  <c r="AJ279" i="23"/>
  <c r="AI279" i="23"/>
  <c r="AQ279" i="23" s="1"/>
  <c r="AH279" i="23"/>
  <c r="AP279" i="23" s="1"/>
  <c r="AG279" i="23"/>
  <c r="AF279" i="23"/>
  <c r="AD279" i="23"/>
  <c r="M279" i="23"/>
  <c r="N279" i="23" s="1"/>
  <c r="M278" i="23"/>
  <c r="M277" i="23"/>
  <c r="AI115" i="23" l="1"/>
  <c r="R113" i="23"/>
  <c r="P113" i="23"/>
  <c r="R111" i="23"/>
  <c r="P111" i="23"/>
  <c r="R110" i="23"/>
  <c r="R112" i="23"/>
  <c r="R114" i="23"/>
  <c r="P110" i="23"/>
  <c r="P112" i="23"/>
  <c r="P114" i="23"/>
  <c r="S321" i="23"/>
  <c r="R279" i="23"/>
  <c r="S279" i="23" s="1"/>
  <c r="AE279" i="23" s="1"/>
  <c r="N198" i="23"/>
  <c r="R198" i="23" s="1"/>
  <c r="R201" i="23"/>
  <c r="N197" i="23"/>
  <c r="R197" i="23" s="1"/>
  <c r="S114" i="23" l="1"/>
  <c r="S110" i="23"/>
  <c r="AG110" i="23" s="1"/>
  <c r="S111" i="23"/>
  <c r="AG111" i="23" s="1"/>
  <c r="S113" i="23"/>
  <c r="S112" i="23"/>
  <c r="S198" i="23"/>
  <c r="S197" i="23"/>
  <c r="N108" i="23"/>
  <c r="N107" i="23"/>
  <c r="N52" i="23"/>
  <c r="N47" i="23"/>
  <c r="R108" i="23" l="1"/>
  <c r="S108" i="23" s="1"/>
  <c r="I363" i="23"/>
  <c r="N363" i="23" s="1"/>
  <c r="S363" i="23" s="1"/>
  <c r="I373" i="23"/>
  <c r="N365" i="23" l="1"/>
  <c r="S365" i="23" s="1"/>
  <c r="N366" i="23"/>
  <c r="S366" i="23" s="1"/>
  <c r="N369" i="23"/>
  <c r="S369" i="23" s="1"/>
  <c r="N371" i="23"/>
  <c r="S371" i="23" s="1"/>
  <c r="N372" i="23"/>
  <c r="S372" i="23" s="1"/>
  <c r="N378" i="23"/>
  <c r="S378" i="23" s="1"/>
  <c r="N304" i="23" l="1"/>
  <c r="R304" i="23" l="1"/>
  <c r="AB304" i="23" s="1"/>
  <c r="S304" i="23" l="1"/>
  <c r="AJ379" i="23" l="1"/>
  <c r="AI379" i="23"/>
  <c r="AH379" i="23"/>
  <c r="AG379" i="23"/>
  <c r="AF379" i="23"/>
  <c r="AE379" i="23"/>
  <c r="AD379" i="23"/>
  <c r="N379" i="23"/>
  <c r="S379" i="23" s="1"/>
  <c r="N370" i="23"/>
  <c r="S370" i="23" s="1"/>
  <c r="G343" i="23"/>
  <c r="AK324" i="23"/>
  <c r="AJ324" i="23"/>
  <c r="AI324" i="23"/>
  <c r="AH324" i="23"/>
  <c r="AF324" i="23"/>
  <c r="AE324" i="23"/>
  <c r="AD324" i="23"/>
  <c r="N324" i="23"/>
  <c r="R324" i="23" s="1"/>
  <c r="AB324" i="23" s="1"/>
  <c r="AK323" i="23"/>
  <c r="AJ323" i="23"/>
  <c r="AI323" i="23"/>
  <c r="AH323" i="23"/>
  <c r="AF323" i="23"/>
  <c r="AE323" i="23"/>
  <c r="AD323" i="23"/>
  <c r="N323" i="23"/>
  <c r="R323" i="23" s="1"/>
  <c r="AB323" i="23" s="1"/>
  <c r="AK282" i="23"/>
  <c r="AJ282" i="23"/>
  <c r="AI282" i="23"/>
  <c r="AH282" i="23"/>
  <c r="AG282" i="23"/>
  <c r="AF282" i="23"/>
  <c r="AD282" i="23"/>
  <c r="J282" i="23"/>
  <c r="N282" i="23" s="1"/>
  <c r="R282" i="23" s="1"/>
  <c r="AB282" i="23" s="1"/>
  <c r="AK281" i="23"/>
  <c r="AJ281" i="23"/>
  <c r="AI281" i="23"/>
  <c r="AH281" i="23"/>
  <c r="AG281" i="23"/>
  <c r="AF281" i="23"/>
  <c r="AD281" i="23"/>
  <c r="N281" i="23"/>
  <c r="AK379" i="23" l="1"/>
  <c r="S385" i="23"/>
  <c r="S324" i="23"/>
  <c r="AG324" i="23" s="1"/>
  <c r="S323" i="23"/>
  <c r="AG323" i="23" s="1"/>
  <c r="R281" i="23"/>
  <c r="AB281" i="23" s="1"/>
  <c r="S282" i="23"/>
  <c r="AE282" i="23" s="1"/>
  <c r="G238" i="23"/>
  <c r="G241" i="23"/>
  <c r="S281" i="23" l="1"/>
  <c r="AE281" i="23" s="1"/>
  <c r="J102" i="23"/>
  <c r="AK263" i="23" l="1"/>
  <c r="AJ263" i="23"/>
  <c r="AI263" i="23"/>
  <c r="AH263" i="23"/>
  <c r="AG263" i="23"/>
  <c r="AF263" i="23"/>
  <c r="AD263" i="23"/>
  <c r="N263" i="23"/>
  <c r="AB263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3" i="23" l="1"/>
  <c r="AE263" i="23" s="1"/>
  <c r="G13" i="28"/>
  <c r="S17" i="28"/>
  <c r="R5" i="28"/>
  <c r="N286" i="23"/>
  <c r="R286" i="23" s="1"/>
  <c r="S15" i="28" l="1"/>
  <c r="S13" i="28" s="1"/>
  <c r="S286" i="23"/>
  <c r="N336" i="23"/>
  <c r="S336" i="23" s="1"/>
  <c r="N325" i="23"/>
  <c r="N288" i="23"/>
  <c r="S288" i="23" s="1"/>
  <c r="N287" i="23"/>
  <c r="R287" i="23" s="1"/>
  <c r="N285" i="23"/>
  <c r="R285" i="23" s="1"/>
  <c r="N284" i="23"/>
  <c r="N283" i="23"/>
  <c r="R283" i="23" s="1"/>
  <c r="S285" i="23" l="1"/>
  <c r="R325" i="23"/>
  <c r="S325" i="23" s="1"/>
  <c r="S283" i="23"/>
  <c r="S287" i="23"/>
  <c r="R284" i="23"/>
  <c r="S284" i="23" s="1"/>
  <c r="G143" i="23" l="1"/>
  <c r="R229" i="23"/>
  <c r="R230" i="23"/>
  <c r="J193" i="23"/>
  <c r="J192" i="23"/>
  <c r="S206" i="23"/>
  <c r="J104" i="23"/>
  <c r="J101" i="23"/>
  <c r="R52" i="23"/>
  <c r="N51" i="23"/>
  <c r="R51" i="23" s="1"/>
  <c r="O78" i="23"/>
  <c r="N54" i="23"/>
  <c r="S201" i="23"/>
  <c r="R196" i="23"/>
  <c r="S196" i="23" s="1"/>
  <c r="N178" i="23"/>
  <c r="R178" i="23" s="1"/>
  <c r="S178" i="23" s="1"/>
  <c r="I131" i="23"/>
  <c r="L131" i="23" s="1"/>
  <c r="I130" i="23"/>
  <c r="I129" i="23"/>
  <c r="L129" i="23" s="1"/>
  <c r="R107" i="23"/>
  <c r="S107" i="23" s="1"/>
  <c r="R47" i="23"/>
  <c r="S47" i="23" s="1"/>
  <c r="N451" i="23" l="1"/>
  <c r="S451" i="23" s="1"/>
  <c r="G430" i="23" l="1"/>
  <c r="X273" i="23" l="1"/>
  <c r="G239" i="23"/>
  <c r="G232" i="23"/>
  <c r="G240" i="23" s="1"/>
  <c r="N428" i="23"/>
  <c r="S428" i="23" s="1"/>
  <c r="L65" i="23"/>
  <c r="N65" i="23" s="1"/>
  <c r="S65" i="23" s="1"/>
  <c r="L319" i="23"/>
  <c r="N319" i="23" s="1"/>
  <c r="L280" i="23"/>
  <c r="N280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90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6" i="23"/>
  <c r="L226" i="23" s="1"/>
  <c r="N226" i="23" s="1"/>
  <c r="R226" i="23" s="1"/>
  <c r="L228" i="23"/>
  <c r="N228" i="23" s="1"/>
  <c r="I231" i="23"/>
  <c r="L231" i="23" s="1"/>
  <c r="N231" i="23" s="1"/>
  <c r="R231" i="23" s="1"/>
  <c r="L233" i="23"/>
  <c r="N233" i="23" s="1"/>
  <c r="L234" i="23"/>
  <c r="N234" i="23" s="1"/>
  <c r="R234" i="23" s="1"/>
  <c r="L235" i="23"/>
  <c r="N235" i="23" s="1"/>
  <c r="S235" i="23" s="1"/>
  <c r="L236" i="23"/>
  <c r="N236" i="23" s="1"/>
  <c r="S236" i="23" s="1"/>
  <c r="L237" i="23"/>
  <c r="N237" i="23" s="1"/>
  <c r="S237" i="23" s="1"/>
  <c r="AK237" i="23" s="1"/>
  <c r="L227" i="23"/>
  <c r="N227" i="23" s="1"/>
  <c r="AK227" i="23"/>
  <c r="AJ227" i="23"/>
  <c r="AI227" i="23"/>
  <c r="AH227" i="23"/>
  <c r="AG227" i="23"/>
  <c r="AF227" i="23"/>
  <c r="AD227" i="23"/>
  <c r="I151" i="23"/>
  <c r="N151" i="23" s="1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40" i="23"/>
  <c r="S440" i="23" s="1"/>
  <c r="N434" i="23"/>
  <c r="R434" i="23" s="1"/>
  <c r="N426" i="23"/>
  <c r="I424" i="23"/>
  <c r="N424" i="23" s="1"/>
  <c r="L415" i="23"/>
  <c r="N415" i="23" s="1"/>
  <c r="R415" i="23" s="1"/>
  <c r="AH128" i="23"/>
  <c r="AH133" i="23"/>
  <c r="AH140" i="23"/>
  <c r="AH141" i="23"/>
  <c r="G438" i="23"/>
  <c r="G420" i="23"/>
  <c r="G359" i="23"/>
  <c r="G342" i="23"/>
  <c r="G339" i="23" s="1"/>
  <c r="AH214" i="23"/>
  <c r="AH217" i="23"/>
  <c r="AH218" i="23"/>
  <c r="AH219" i="23"/>
  <c r="AH220" i="23"/>
  <c r="AH190" i="23"/>
  <c r="AH191" i="23"/>
  <c r="AH194" i="23"/>
  <c r="AH205" i="23"/>
  <c r="AH206" i="23"/>
  <c r="AH207" i="23"/>
  <c r="G187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6" i="23"/>
  <c r="AJ228" i="23"/>
  <c r="AJ231" i="23"/>
  <c r="AJ232" i="23"/>
  <c r="AJ233" i="23"/>
  <c r="AJ234" i="23"/>
  <c r="AJ235" i="23"/>
  <c r="AJ236" i="23"/>
  <c r="AJ237" i="23"/>
  <c r="AJ128" i="23"/>
  <c r="AJ133" i="23"/>
  <c r="AJ140" i="23"/>
  <c r="AJ141" i="23"/>
  <c r="G485" i="23"/>
  <c r="G475" i="23"/>
  <c r="G476" i="23" s="1"/>
  <c r="G446" i="23"/>
  <c r="G212" i="23"/>
  <c r="AJ165" i="23"/>
  <c r="AJ166" i="23"/>
  <c r="AJ170" i="23"/>
  <c r="AJ171" i="23"/>
  <c r="AJ172" i="23"/>
  <c r="AJ175" i="23"/>
  <c r="AJ176" i="23"/>
  <c r="AJ178" i="23"/>
  <c r="AJ179" i="23"/>
  <c r="AJ180" i="23"/>
  <c r="AJ181" i="23"/>
  <c r="AJ182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G34" i="23"/>
  <c r="N25" i="23"/>
  <c r="S25" i="23" s="1"/>
  <c r="AF440" i="23"/>
  <c r="AF442" i="23"/>
  <c r="G437" i="23"/>
  <c r="G358" i="23"/>
  <c r="G223" i="23"/>
  <c r="G186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N159" i="23"/>
  <c r="S159" i="23" s="1"/>
  <c r="AI159" i="23" s="1"/>
  <c r="N181" i="23"/>
  <c r="S181" i="23" s="1"/>
  <c r="AI181" i="23" s="1"/>
  <c r="N182" i="23"/>
  <c r="S182" i="23" s="1"/>
  <c r="N183" i="23"/>
  <c r="S183" i="23" s="1"/>
  <c r="AI183" i="23" s="1"/>
  <c r="N207" i="23"/>
  <c r="S207" i="23" s="1"/>
  <c r="AI207" i="23" s="1"/>
  <c r="AI214" i="23"/>
  <c r="AI217" i="23"/>
  <c r="N218" i="23"/>
  <c r="S218" i="23" s="1"/>
  <c r="AI218" i="23" s="1"/>
  <c r="N219" i="23"/>
  <c r="S219" i="23" s="1"/>
  <c r="AI219" i="23" s="1"/>
  <c r="N220" i="23"/>
  <c r="S220" i="23" s="1"/>
  <c r="AI220" i="23" s="1"/>
  <c r="N332" i="23"/>
  <c r="S332" i="23" s="1"/>
  <c r="AI332" i="23" s="1"/>
  <c r="N333" i="23"/>
  <c r="T333" i="23" s="1"/>
  <c r="N334" i="23"/>
  <c r="T334" i="23" s="1"/>
  <c r="N335" i="23"/>
  <c r="T335" i="23" s="1"/>
  <c r="N337" i="23"/>
  <c r="S337" i="23" s="1"/>
  <c r="AI337" i="23" s="1"/>
  <c r="AI347" i="23"/>
  <c r="AI350" i="23"/>
  <c r="AI351" i="23"/>
  <c r="AI354" i="23"/>
  <c r="N355" i="23"/>
  <c r="S355" i="23" s="1"/>
  <c r="AI355" i="23" s="1"/>
  <c r="AI352" i="23"/>
  <c r="N380" i="23"/>
  <c r="S380" i="23" s="1"/>
  <c r="S384" i="23" s="1"/>
  <c r="AI415" i="23"/>
  <c r="N416" i="23"/>
  <c r="S416" i="23" s="1"/>
  <c r="AI416" i="23" s="1"/>
  <c r="AI434" i="23"/>
  <c r="N435" i="23"/>
  <c r="S435" i="23" s="1"/>
  <c r="AI435" i="23" s="1"/>
  <c r="N368" i="23"/>
  <c r="N289" i="23"/>
  <c r="R289" i="23" s="1"/>
  <c r="N327" i="23"/>
  <c r="N328" i="23"/>
  <c r="T328" i="23" s="1"/>
  <c r="N330" i="23"/>
  <c r="N331" i="23"/>
  <c r="T331" i="23" s="1"/>
  <c r="N338" i="23"/>
  <c r="T338" i="23" s="1"/>
  <c r="N457" i="23"/>
  <c r="S457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1" i="23"/>
  <c r="G209" i="23"/>
  <c r="AD226" i="23"/>
  <c r="AD228" i="23"/>
  <c r="AD231" i="23"/>
  <c r="AD232" i="23"/>
  <c r="AD233" i="23"/>
  <c r="AD234" i="23"/>
  <c r="AD235" i="23"/>
  <c r="AD236" i="23"/>
  <c r="AD237" i="23"/>
  <c r="AD214" i="23"/>
  <c r="AD217" i="23"/>
  <c r="AD218" i="23"/>
  <c r="AD219" i="23"/>
  <c r="AD220" i="23"/>
  <c r="G418" i="23"/>
  <c r="G357" i="23"/>
  <c r="G80" i="23"/>
  <c r="G96" i="23"/>
  <c r="AD440" i="23"/>
  <c r="AD442" i="23"/>
  <c r="G32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2" i="23"/>
  <c r="AQ322" i="23" s="1"/>
  <c r="AH322" i="23"/>
  <c r="AP322" i="23" s="1"/>
  <c r="AK322" i="23"/>
  <c r="AJ322" i="23"/>
  <c r="N322" i="23"/>
  <c r="AF322" i="23"/>
  <c r="AE322" i="23"/>
  <c r="AD322" i="23"/>
  <c r="AD415" i="23"/>
  <c r="AF415" i="23"/>
  <c r="AG415" i="23"/>
  <c r="AH415" i="23"/>
  <c r="AJ415" i="23"/>
  <c r="AK415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6" i="23"/>
  <c r="I194" i="23"/>
  <c r="N194" i="23" s="1"/>
  <c r="I217" i="23"/>
  <c r="N217" i="23" s="1"/>
  <c r="I214" i="23"/>
  <c r="N167" i="23"/>
  <c r="I170" i="23"/>
  <c r="N170" i="23" s="1"/>
  <c r="I165" i="23"/>
  <c r="N165" i="23" s="1"/>
  <c r="N166" i="23"/>
  <c r="S166" i="23" s="1"/>
  <c r="AE166" i="23" s="1"/>
  <c r="N169" i="23"/>
  <c r="N171" i="23"/>
  <c r="R171" i="23" s="1"/>
  <c r="S171" i="23" s="1"/>
  <c r="AE171" i="23" s="1"/>
  <c r="AD170" i="23"/>
  <c r="AE170" i="23"/>
  <c r="AF170" i="23"/>
  <c r="AG170" i="23"/>
  <c r="AH170" i="23"/>
  <c r="AI170" i="23"/>
  <c r="AK170" i="23"/>
  <c r="AD171" i="23"/>
  <c r="AD165" i="23"/>
  <c r="AD166" i="23"/>
  <c r="AD172" i="23"/>
  <c r="AD175" i="23"/>
  <c r="AD176" i="23"/>
  <c r="AD178" i="23"/>
  <c r="AD179" i="23"/>
  <c r="AD180" i="23"/>
  <c r="AD181" i="23"/>
  <c r="AD182" i="23"/>
  <c r="AF171" i="23"/>
  <c r="AG171" i="23"/>
  <c r="AH171" i="23"/>
  <c r="AI171" i="23"/>
  <c r="AK171" i="23"/>
  <c r="N202" i="23"/>
  <c r="R202" i="23" s="1"/>
  <c r="N349" i="23"/>
  <c r="R349" i="23" s="1"/>
  <c r="G184" i="23"/>
  <c r="N177" i="23"/>
  <c r="R177" i="23" s="1"/>
  <c r="AK183" i="23"/>
  <c r="AJ183" i="23"/>
  <c r="AH183" i="23"/>
  <c r="AG183" i="23"/>
  <c r="AF183" i="23"/>
  <c r="AE183" i="23"/>
  <c r="AD183" i="23"/>
  <c r="AK176" i="23"/>
  <c r="AI176" i="23"/>
  <c r="AH176" i="23"/>
  <c r="AF176" i="23"/>
  <c r="AE176" i="23"/>
  <c r="N176" i="23"/>
  <c r="R176" i="23" s="1"/>
  <c r="AK175" i="23"/>
  <c r="AI175" i="23"/>
  <c r="AH175" i="23"/>
  <c r="AF175" i="23"/>
  <c r="AE175" i="23"/>
  <c r="N175" i="23"/>
  <c r="R175" i="23" s="1"/>
  <c r="AK179" i="23"/>
  <c r="AI179" i="23"/>
  <c r="AH179" i="23"/>
  <c r="AF179" i="23"/>
  <c r="AE179" i="23"/>
  <c r="N179" i="23"/>
  <c r="R179" i="23" s="1"/>
  <c r="G221" i="23"/>
  <c r="O212" i="23"/>
  <c r="AJ205" i="23"/>
  <c r="AI205" i="23"/>
  <c r="AG205" i="23"/>
  <c r="AF205" i="23"/>
  <c r="AE205" i="23"/>
  <c r="AD205" i="23"/>
  <c r="N205" i="23"/>
  <c r="S205" i="23" s="1"/>
  <c r="AK219" i="23"/>
  <c r="AK218" i="23"/>
  <c r="AK214" i="23"/>
  <c r="AK217" i="23"/>
  <c r="AK220" i="23"/>
  <c r="AJ219" i="23"/>
  <c r="AG219" i="23"/>
  <c r="AF219" i="23"/>
  <c r="AE219" i="23"/>
  <c r="AE218" i="23"/>
  <c r="N214" i="23"/>
  <c r="S214" i="23" s="1"/>
  <c r="AE214" i="23" s="1"/>
  <c r="AE217" i="23"/>
  <c r="AE220" i="23"/>
  <c r="AK278" i="23"/>
  <c r="AJ278" i="23"/>
  <c r="AI278" i="23"/>
  <c r="AQ278" i="23" s="1"/>
  <c r="AH278" i="23"/>
  <c r="AP278" i="23" s="1"/>
  <c r="AG278" i="23"/>
  <c r="AF278" i="23"/>
  <c r="AD278" i="23"/>
  <c r="N278" i="23"/>
  <c r="R278" i="23" s="1"/>
  <c r="G79" i="23"/>
  <c r="G95" i="23"/>
  <c r="G417" i="23"/>
  <c r="N460" i="23"/>
  <c r="S460" i="23" s="1"/>
  <c r="G469" i="23"/>
  <c r="S18" i="23"/>
  <c r="AE18" i="23" s="1"/>
  <c r="S17" i="23"/>
  <c r="AE17" i="23" s="1"/>
  <c r="S16" i="23"/>
  <c r="AE16" i="23" s="1"/>
  <c r="N353" i="23"/>
  <c r="R353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62" i="23"/>
  <c r="S462" i="23" s="1"/>
  <c r="N274" i="23"/>
  <c r="N291" i="23"/>
  <c r="L273" i="23"/>
  <c r="N273" i="23" s="1"/>
  <c r="L261" i="23"/>
  <c r="N261" i="23" s="1"/>
  <c r="L318" i="23"/>
  <c r="N318" i="23" s="1"/>
  <c r="L316" i="23"/>
  <c r="N316" i="23" s="1"/>
  <c r="L315" i="23"/>
  <c r="N315" i="23" s="1"/>
  <c r="R315" i="23" s="1"/>
  <c r="L272" i="23"/>
  <c r="N272" i="23" s="1"/>
  <c r="L262" i="23"/>
  <c r="N262" i="23" s="1"/>
  <c r="L253" i="23"/>
  <c r="N253" i="23" s="1"/>
  <c r="L252" i="23"/>
  <c r="N252" i="23" s="1"/>
  <c r="J246" i="23"/>
  <c r="N246" i="23" s="1"/>
  <c r="I245" i="23"/>
  <c r="N245" i="23" s="1"/>
  <c r="N204" i="23"/>
  <c r="N203" i="23"/>
  <c r="L191" i="23"/>
  <c r="N191" i="23" s="1"/>
  <c r="R191" i="23" s="1"/>
  <c r="I172" i="23"/>
  <c r="N172" i="23" s="1"/>
  <c r="J352" i="23"/>
  <c r="N352" i="23" s="1"/>
  <c r="R352" i="23" s="1"/>
  <c r="N348" i="23"/>
  <c r="N350" i="23"/>
  <c r="N347" i="23"/>
  <c r="R347" i="23" s="1"/>
  <c r="S347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27" i="23"/>
  <c r="S427" i="23" s="1"/>
  <c r="AK427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64" i="23"/>
  <c r="S464" i="23" s="1"/>
  <c r="N465" i="23"/>
  <c r="S465" i="23" s="1"/>
  <c r="J247" i="23"/>
  <c r="N247" i="23" s="1"/>
  <c r="N200" i="23"/>
  <c r="S200" i="23" s="1"/>
  <c r="N195" i="23"/>
  <c r="N199" i="23"/>
  <c r="N215" i="23"/>
  <c r="N216" i="23"/>
  <c r="N448" i="23"/>
  <c r="S448" i="23" s="1"/>
  <c r="AK448" i="23" s="1"/>
  <c r="N450" i="23"/>
  <c r="S450" i="23" s="1"/>
  <c r="N452" i="23"/>
  <c r="S452" i="23" s="1"/>
  <c r="AK449" i="23" s="1"/>
  <c r="N453" i="23"/>
  <c r="S453" i="23" s="1"/>
  <c r="AK450" i="23" s="1"/>
  <c r="AK452" i="23"/>
  <c r="N454" i="23"/>
  <c r="S454" i="23" s="1"/>
  <c r="AK453" i="23" s="1"/>
  <c r="N455" i="23"/>
  <c r="N456" i="23"/>
  <c r="S456" i="23" s="1"/>
  <c r="N458" i="23"/>
  <c r="S458" i="23" s="1"/>
  <c r="N459" i="23"/>
  <c r="N461" i="23"/>
  <c r="S461" i="23" s="1"/>
  <c r="AK458" i="23" s="1"/>
  <c r="N463" i="23"/>
  <c r="N466" i="23"/>
  <c r="S466" i="23" s="1"/>
  <c r="AK464" i="23" s="1"/>
  <c r="N467" i="23"/>
  <c r="S467" i="23" s="1"/>
  <c r="AK465" i="23" s="1"/>
  <c r="N468" i="23"/>
  <c r="S468" i="23" s="1"/>
  <c r="AK466" i="23" s="1"/>
  <c r="L309" i="23"/>
  <c r="N309" i="23" s="1"/>
  <c r="AJ373" i="23"/>
  <c r="AJ380" i="23"/>
  <c r="N154" i="23"/>
  <c r="AK93" i="23"/>
  <c r="AJ93" i="23"/>
  <c r="AI93" i="23"/>
  <c r="AH93" i="23"/>
  <c r="AF93" i="23"/>
  <c r="AE93" i="23"/>
  <c r="N364" i="23"/>
  <c r="N277" i="23"/>
  <c r="N351" i="23"/>
  <c r="S351" i="23" s="1"/>
  <c r="AE351" i="23" s="1"/>
  <c r="AE416" i="23"/>
  <c r="AE172" i="23"/>
  <c r="AE178" i="23"/>
  <c r="AE180" i="23"/>
  <c r="AE181" i="23"/>
  <c r="AE182" i="23"/>
  <c r="AE231" i="23"/>
  <c r="AE232" i="23"/>
  <c r="AE233" i="23"/>
  <c r="AE234" i="23"/>
  <c r="AE235" i="23"/>
  <c r="AE236" i="23"/>
  <c r="AE237" i="23"/>
  <c r="J249" i="23"/>
  <c r="N249" i="23" s="1"/>
  <c r="J250" i="23"/>
  <c r="N250" i="23" s="1"/>
  <c r="J251" i="23"/>
  <c r="N251" i="23" s="1"/>
  <c r="R251" i="23" s="1"/>
  <c r="AB251" i="23" s="1"/>
  <c r="N254" i="23"/>
  <c r="N255" i="23"/>
  <c r="N257" i="23"/>
  <c r="N258" i="23"/>
  <c r="L259" i="23"/>
  <c r="N259" i="23" s="1"/>
  <c r="R259" i="23" s="1"/>
  <c r="AB259" i="23" s="1"/>
  <c r="L260" i="23"/>
  <c r="N260" i="23" s="1"/>
  <c r="R260" i="23" s="1"/>
  <c r="AB260" i="23" s="1"/>
  <c r="N264" i="23"/>
  <c r="N265" i="23"/>
  <c r="R265" i="23" s="1"/>
  <c r="AB265" i="23" s="1"/>
  <c r="N266" i="23"/>
  <c r="N267" i="23"/>
  <c r="R267" i="23" s="1"/>
  <c r="AB267" i="23" s="1"/>
  <c r="N268" i="23"/>
  <c r="N269" i="23"/>
  <c r="N270" i="23"/>
  <c r="N271" i="23"/>
  <c r="N481" i="23"/>
  <c r="S481" i="23" s="1"/>
  <c r="N173" i="23"/>
  <c r="N174" i="23"/>
  <c r="N376" i="23"/>
  <c r="R376" i="23" s="1"/>
  <c r="G443" i="23"/>
  <c r="L303" i="23"/>
  <c r="N303" i="23" s="1"/>
  <c r="L302" i="23"/>
  <c r="N302" i="23" s="1"/>
  <c r="R302" i="23" s="1"/>
  <c r="AB302" i="23" s="1"/>
  <c r="L298" i="23"/>
  <c r="N298" i="23" s="1"/>
  <c r="N307" i="23"/>
  <c r="N300" i="23"/>
  <c r="R300" i="23" s="1"/>
  <c r="N301" i="23"/>
  <c r="R301" i="23" s="1"/>
  <c r="N299" i="23"/>
  <c r="N295" i="23"/>
  <c r="N296" i="23"/>
  <c r="N276" i="23"/>
  <c r="G152" i="23"/>
  <c r="AB160" i="23" s="1"/>
  <c r="N153" i="23"/>
  <c r="N155" i="23"/>
  <c r="N192" i="23"/>
  <c r="N193" i="23"/>
  <c r="R193" i="23" s="1"/>
  <c r="AG232" i="23"/>
  <c r="G195" i="23"/>
  <c r="AK307" i="23"/>
  <c r="AJ307" i="23"/>
  <c r="AI307" i="23"/>
  <c r="AH307" i="23"/>
  <c r="AF307" i="23"/>
  <c r="AE307" i="23"/>
  <c r="AD307" i="23"/>
  <c r="AK265" i="23"/>
  <c r="AJ265" i="23"/>
  <c r="AI265" i="23"/>
  <c r="AH265" i="23"/>
  <c r="AG265" i="23"/>
  <c r="AF265" i="23"/>
  <c r="AD265" i="23"/>
  <c r="AK264" i="23"/>
  <c r="AJ264" i="23"/>
  <c r="AI264" i="23"/>
  <c r="AH264" i="23"/>
  <c r="AG264" i="23"/>
  <c r="AF264" i="23"/>
  <c r="AD264" i="23"/>
  <c r="AK260" i="23"/>
  <c r="AJ260" i="23"/>
  <c r="AI260" i="23"/>
  <c r="AH260" i="23"/>
  <c r="AG260" i="23"/>
  <c r="AF260" i="23"/>
  <c r="AD260" i="23"/>
  <c r="AK259" i="23"/>
  <c r="AJ259" i="23"/>
  <c r="AI259" i="23"/>
  <c r="AH259" i="23"/>
  <c r="AG259" i="23"/>
  <c r="AF259" i="23"/>
  <c r="AD259" i="23"/>
  <c r="AK253" i="23"/>
  <c r="AJ253" i="23"/>
  <c r="AI253" i="23"/>
  <c r="AH253" i="23"/>
  <c r="AG253" i="23"/>
  <c r="AF253" i="23"/>
  <c r="AD253" i="23"/>
  <c r="AK252" i="23"/>
  <c r="AJ252" i="23"/>
  <c r="AI252" i="23"/>
  <c r="AH252" i="23"/>
  <c r="AG252" i="23"/>
  <c r="AF252" i="23"/>
  <c r="AD252" i="23"/>
  <c r="AK234" i="23"/>
  <c r="AI234" i="23"/>
  <c r="AH234" i="23"/>
  <c r="AF234" i="23"/>
  <c r="AK233" i="23"/>
  <c r="AI233" i="23"/>
  <c r="AH233" i="23"/>
  <c r="AF233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4" i="23"/>
  <c r="R374" i="23" s="1"/>
  <c r="N441" i="23"/>
  <c r="S441" i="23" s="1"/>
  <c r="N479" i="23"/>
  <c r="S479" i="23" s="1"/>
  <c r="N480" i="23"/>
  <c r="S480" i="23" s="1"/>
  <c r="AK478" i="23" s="1"/>
  <c r="N482" i="23"/>
  <c r="S482" i="23" s="1"/>
  <c r="AK480" i="23" s="1"/>
  <c r="N483" i="23"/>
  <c r="S483" i="23" s="1"/>
  <c r="AK481" i="23" s="1"/>
  <c r="N473" i="23"/>
  <c r="S473" i="23" s="1"/>
  <c r="AK471" i="23" s="1"/>
  <c r="AK473" i="23"/>
  <c r="AK226" i="23"/>
  <c r="AK228" i="23"/>
  <c r="AK231" i="23"/>
  <c r="AK232" i="23"/>
  <c r="AK235" i="23"/>
  <c r="AK236" i="23"/>
  <c r="AK165" i="23"/>
  <c r="AK166" i="23"/>
  <c r="AK172" i="23"/>
  <c r="AK178" i="23"/>
  <c r="N180" i="23"/>
  <c r="S180" i="23" s="1"/>
  <c r="AK180" i="23" s="1"/>
  <c r="AK181" i="23"/>
  <c r="AK182" i="23"/>
  <c r="AK347" i="23"/>
  <c r="AK350" i="23"/>
  <c r="AK351" i="23"/>
  <c r="AK352" i="23"/>
  <c r="AK354" i="23"/>
  <c r="AK355" i="23"/>
  <c r="N442" i="23"/>
  <c r="S442" i="23" s="1"/>
  <c r="AK442" i="23" s="1"/>
  <c r="N20" i="23"/>
  <c r="S20" i="23" s="1"/>
  <c r="AE64" i="23"/>
  <c r="AE69" i="23"/>
  <c r="AE71" i="23"/>
  <c r="AE72" i="23"/>
  <c r="AE78" i="23"/>
  <c r="N474" i="23"/>
  <c r="S474" i="23" s="1"/>
  <c r="N19" i="23"/>
  <c r="S19" i="23" s="1"/>
  <c r="AG178" i="23"/>
  <c r="N290" i="23"/>
  <c r="R290" i="23" s="1"/>
  <c r="AB290" i="23" s="1"/>
  <c r="N292" i="23"/>
  <c r="R292" i="23" s="1"/>
  <c r="N293" i="23"/>
  <c r="N294" i="23"/>
  <c r="R294" i="23" s="1"/>
  <c r="AB294" i="23" s="1"/>
  <c r="N297" i="23"/>
  <c r="N305" i="23"/>
  <c r="N306" i="23"/>
  <c r="N308" i="23"/>
  <c r="R308" i="23" s="1"/>
  <c r="AB308" i="23" s="1"/>
  <c r="N310" i="23"/>
  <c r="N311" i="23"/>
  <c r="N312" i="23"/>
  <c r="N313" i="23"/>
  <c r="N314" i="23"/>
  <c r="N317" i="23"/>
  <c r="N320" i="23"/>
  <c r="N354" i="23"/>
  <c r="R354" i="23" s="1"/>
  <c r="N373" i="23"/>
  <c r="N377" i="23"/>
  <c r="R377" i="23" s="1"/>
  <c r="AG435" i="23"/>
  <c r="G484" i="23"/>
  <c r="AB320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5" i="23"/>
  <c r="AI246" i="23"/>
  <c r="AI247" i="23"/>
  <c r="AI254" i="23"/>
  <c r="AI255" i="23"/>
  <c r="AI257" i="23"/>
  <c r="AI261" i="23"/>
  <c r="AI262" i="23"/>
  <c r="AI266" i="23"/>
  <c r="AI267" i="23"/>
  <c r="AI268" i="23"/>
  <c r="AI269" i="23"/>
  <c r="AI270" i="23"/>
  <c r="AI271" i="23"/>
  <c r="AI272" i="23"/>
  <c r="AI273" i="23"/>
  <c r="AI290" i="23"/>
  <c r="AI291" i="23"/>
  <c r="AI292" i="23"/>
  <c r="AI293" i="23"/>
  <c r="AI294" i="23"/>
  <c r="AI297" i="23"/>
  <c r="AI298" i="23"/>
  <c r="AI299" i="23"/>
  <c r="AI302" i="23"/>
  <c r="AI305" i="23"/>
  <c r="AI306" i="23"/>
  <c r="AI308" i="23"/>
  <c r="AI309" i="23"/>
  <c r="AI310" i="23"/>
  <c r="AI311" i="23"/>
  <c r="AI312" i="23"/>
  <c r="AI313" i="23"/>
  <c r="AI314" i="23"/>
  <c r="AI315" i="23"/>
  <c r="AI316" i="23"/>
  <c r="AI317" i="23"/>
  <c r="AI327" i="23"/>
  <c r="AI328" i="23"/>
  <c r="AI330" i="23"/>
  <c r="AI331" i="23"/>
  <c r="AI338" i="23"/>
  <c r="AI165" i="23"/>
  <c r="AI166" i="23"/>
  <c r="AI172" i="23"/>
  <c r="AI178" i="23"/>
  <c r="AI180" i="23"/>
  <c r="AH434" i="23"/>
  <c r="AH435" i="23"/>
  <c r="AH350" i="23"/>
  <c r="AH347" i="23"/>
  <c r="AH351" i="23"/>
  <c r="AH352" i="23"/>
  <c r="AH354" i="23"/>
  <c r="AH355" i="23"/>
  <c r="AH148" i="23"/>
  <c r="AH157" i="23"/>
  <c r="AH159" i="23"/>
  <c r="AH165" i="23"/>
  <c r="AH166" i="23"/>
  <c r="AH172" i="23"/>
  <c r="AH178" i="23"/>
  <c r="AH180" i="23"/>
  <c r="AH181" i="23"/>
  <c r="AH182" i="23"/>
  <c r="AH416" i="23"/>
  <c r="AF434" i="23"/>
  <c r="AF435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16" i="23"/>
  <c r="M485" i="23"/>
  <c r="AD347" i="23"/>
  <c r="AD350" i="23"/>
  <c r="AD351" i="23"/>
  <c r="AD352" i="23"/>
  <c r="AD354" i="23"/>
  <c r="AD355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90" i="23"/>
  <c r="AD191" i="23"/>
  <c r="AD194" i="23"/>
  <c r="AD206" i="23"/>
  <c r="AD207" i="23"/>
  <c r="AD148" i="23"/>
  <c r="AD157" i="23"/>
  <c r="AD159" i="23"/>
  <c r="AJ477" i="23"/>
  <c r="AJ478" i="23"/>
  <c r="AJ480" i="23"/>
  <c r="AJ481" i="23"/>
  <c r="AJ471" i="23"/>
  <c r="AJ473" i="23"/>
  <c r="M470" i="23"/>
  <c r="AJ347" i="23"/>
  <c r="AJ350" i="23"/>
  <c r="AJ351" i="23"/>
  <c r="AJ352" i="23"/>
  <c r="AJ354" i="23"/>
  <c r="AJ355" i="23"/>
  <c r="AJ440" i="23"/>
  <c r="AJ442" i="23"/>
  <c r="AE352" i="23"/>
  <c r="AE354" i="23"/>
  <c r="AE355" i="23"/>
  <c r="AE105" i="23"/>
  <c r="AE109" i="23"/>
  <c r="AE117" i="23"/>
  <c r="AE118" i="23"/>
  <c r="AE119" i="23"/>
  <c r="AE120" i="23"/>
  <c r="AE121" i="23"/>
  <c r="AE133" i="23"/>
  <c r="AE140" i="23"/>
  <c r="AE141" i="23"/>
  <c r="AE194" i="23"/>
  <c r="AE206" i="23"/>
  <c r="AE207" i="23"/>
  <c r="AE157" i="23"/>
  <c r="AE159" i="23"/>
  <c r="AI190" i="23"/>
  <c r="AI191" i="23"/>
  <c r="AI194" i="23"/>
  <c r="AG347" i="23"/>
  <c r="AG350" i="23"/>
  <c r="AG351" i="23"/>
  <c r="AG355" i="23"/>
  <c r="AG165" i="23"/>
  <c r="AG166" i="23"/>
  <c r="AG180" i="23"/>
  <c r="AG181" i="23"/>
  <c r="AG182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4" i="23"/>
  <c r="AG218" i="23"/>
  <c r="AG220" i="23"/>
  <c r="AG226" i="23"/>
  <c r="AG228" i="23"/>
  <c r="AG235" i="23"/>
  <c r="AG236" i="23"/>
  <c r="AG237" i="23"/>
  <c r="AG190" i="23"/>
  <c r="AG191" i="23"/>
  <c r="AG206" i="23"/>
  <c r="AG207" i="23"/>
  <c r="AK273" i="23"/>
  <c r="AK298" i="23"/>
  <c r="AK245" i="23"/>
  <c r="AK246" i="23"/>
  <c r="AK247" i="23"/>
  <c r="AK254" i="23"/>
  <c r="AK255" i="23"/>
  <c r="AK257" i="23"/>
  <c r="AK261" i="23"/>
  <c r="AK262" i="23"/>
  <c r="AK266" i="23"/>
  <c r="AK267" i="23"/>
  <c r="AK268" i="23"/>
  <c r="AK269" i="23"/>
  <c r="AK270" i="23"/>
  <c r="AK271" i="23"/>
  <c r="AK272" i="23"/>
  <c r="AK290" i="23"/>
  <c r="AK291" i="23"/>
  <c r="AK292" i="23"/>
  <c r="AK293" i="23"/>
  <c r="AK294" i="23"/>
  <c r="AK297" i="23"/>
  <c r="AK299" i="23"/>
  <c r="AK302" i="23"/>
  <c r="AK305" i="23"/>
  <c r="AK306" i="23"/>
  <c r="AK308" i="23"/>
  <c r="AK309" i="23"/>
  <c r="AK310" i="23"/>
  <c r="AK311" i="23"/>
  <c r="AK312" i="23"/>
  <c r="AK313" i="23"/>
  <c r="AK314" i="23"/>
  <c r="AK315" i="23"/>
  <c r="AK316" i="23"/>
  <c r="AK317" i="23"/>
  <c r="AK332" i="23"/>
  <c r="AK333" i="23"/>
  <c r="AK334" i="23"/>
  <c r="AK335" i="23"/>
  <c r="AK337" i="23"/>
  <c r="AK424" i="23"/>
  <c r="AK426" i="23"/>
  <c r="AK440" i="23"/>
  <c r="AK373" i="23"/>
  <c r="AK380" i="23"/>
  <c r="AK85" i="23"/>
  <c r="AK86" i="23"/>
  <c r="AK92" i="23"/>
  <c r="AK94" i="23"/>
  <c r="AK277" i="23"/>
  <c r="AK63" i="23"/>
  <c r="AK64" i="23"/>
  <c r="AK71" i="23"/>
  <c r="AK72" i="23"/>
  <c r="AK78" i="23"/>
  <c r="AK434" i="23"/>
  <c r="AK435" i="23"/>
  <c r="AK416" i="23"/>
  <c r="AK190" i="23"/>
  <c r="AK191" i="23"/>
  <c r="AK194" i="23"/>
  <c r="AK206" i="23"/>
  <c r="AK207" i="23"/>
  <c r="AK148" i="23"/>
  <c r="AK157" i="23"/>
  <c r="AK159" i="23"/>
  <c r="AF347" i="23"/>
  <c r="AF350" i="23"/>
  <c r="AF351" i="23"/>
  <c r="AF352" i="23"/>
  <c r="AF354" i="23"/>
  <c r="AF355" i="23"/>
  <c r="AF165" i="23"/>
  <c r="AF166" i="23"/>
  <c r="AF172" i="23"/>
  <c r="AF178" i="23"/>
  <c r="AF181" i="23"/>
  <c r="AF182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4" i="23"/>
  <c r="AF217" i="23"/>
  <c r="AF218" i="23"/>
  <c r="AF220" i="23"/>
  <c r="AF226" i="23"/>
  <c r="AF228" i="23"/>
  <c r="AF231" i="23"/>
  <c r="AF235" i="23"/>
  <c r="AF236" i="23"/>
  <c r="AF237" i="23"/>
  <c r="AF190" i="23"/>
  <c r="AF191" i="23"/>
  <c r="AF194" i="23"/>
  <c r="AF206" i="23"/>
  <c r="AF207" i="23"/>
  <c r="AJ206" i="23"/>
  <c r="AJ207" i="23"/>
  <c r="AE327" i="23"/>
  <c r="AE290" i="23"/>
  <c r="AE291" i="23"/>
  <c r="AE292" i="23"/>
  <c r="AE293" i="23"/>
  <c r="AE294" i="23"/>
  <c r="AE297" i="23"/>
  <c r="AE298" i="23"/>
  <c r="AE299" i="23"/>
  <c r="AE302" i="23"/>
  <c r="AE305" i="23"/>
  <c r="AE306" i="23"/>
  <c r="AE308" i="23"/>
  <c r="AE309" i="23"/>
  <c r="AE310" i="23"/>
  <c r="AE311" i="23"/>
  <c r="AE312" i="23"/>
  <c r="AE313" i="23"/>
  <c r="AE314" i="23"/>
  <c r="AE315" i="23"/>
  <c r="AE316" i="23"/>
  <c r="AE317" i="23"/>
  <c r="AE328" i="23"/>
  <c r="AE330" i="23"/>
  <c r="AE331" i="23"/>
  <c r="AE332" i="23"/>
  <c r="AE333" i="23"/>
  <c r="AE334" i="23"/>
  <c r="AE335" i="23"/>
  <c r="AE337" i="23"/>
  <c r="AE33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312" i="23"/>
  <c r="AH312" i="23"/>
  <c r="AF312" i="23"/>
  <c r="AD312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AJ268" i="23"/>
  <c r="AH268" i="23"/>
  <c r="AG268" i="23"/>
  <c r="AF268" i="23"/>
  <c r="AD268" i="23"/>
  <c r="O343" i="23"/>
  <c r="AD364" i="23"/>
  <c r="AF245" i="23"/>
  <c r="AF246" i="23"/>
  <c r="AF247" i="23"/>
  <c r="AF254" i="23"/>
  <c r="AF255" i="23"/>
  <c r="AF257" i="23"/>
  <c r="AF261" i="23"/>
  <c r="AF262" i="23"/>
  <c r="AF266" i="23"/>
  <c r="AF267" i="23"/>
  <c r="AF290" i="23"/>
  <c r="AF291" i="23"/>
  <c r="AF292" i="23"/>
  <c r="AF293" i="23"/>
  <c r="AF294" i="23"/>
  <c r="AF297" i="23"/>
  <c r="AF298" i="23"/>
  <c r="AF299" i="23"/>
  <c r="AF302" i="23"/>
  <c r="AF305" i="23"/>
  <c r="AF306" i="23"/>
  <c r="AF308" i="23"/>
  <c r="AF309" i="23"/>
  <c r="AF310" i="23"/>
  <c r="AF311" i="23"/>
  <c r="AF327" i="23"/>
  <c r="AF328" i="23"/>
  <c r="AF330" i="23"/>
  <c r="AF331" i="23"/>
  <c r="AF332" i="23"/>
  <c r="AF333" i="23"/>
  <c r="AF334" i="23"/>
  <c r="AF335" i="23"/>
  <c r="AF337" i="23"/>
  <c r="AF338" i="23"/>
  <c r="AF148" i="23"/>
  <c r="AF157" i="23"/>
  <c r="AF159" i="23"/>
  <c r="AJ454" i="23"/>
  <c r="AJ448" i="23"/>
  <c r="AJ449" i="23"/>
  <c r="AJ450" i="23"/>
  <c r="AJ452" i="23"/>
  <c r="AJ453" i="23"/>
  <c r="AJ455" i="23"/>
  <c r="AJ456" i="23"/>
  <c r="AJ457" i="23"/>
  <c r="AJ458" i="23"/>
  <c r="AJ459" i="23"/>
  <c r="AJ464" i="23"/>
  <c r="AJ465" i="23"/>
  <c r="AJ466" i="23"/>
  <c r="AJ245" i="23"/>
  <c r="AJ246" i="23"/>
  <c r="AJ247" i="23"/>
  <c r="AJ254" i="23"/>
  <c r="AJ255" i="23"/>
  <c r="AJ257" i="23"/>
  <c r="AJ261" i="23"/>
  <c r="AJ262" i="23"/>
  <c r="AJ266" i="23"/>
  <c r="AJ267" i="23"/>
  <c r="AJ290" i="23"/>
  <c r="AJ291" i="23"/>
  <c r="AJ292" i="23"/>
  <c r="AJ293" i="23"/>
  <c r="AJ294" i="23"/>
  <c r="AJ297" i="23"/>
  <c r="AJ298" i="23"/>
  <c r="AJ299" i="23"/>
  <c r="AJ302" i="23"/>
  <c r="AJ305" i="23"/>
  <c r="AJ306" i="23"/>
  <c r="AJ308" i="23"/>
  <c r="AJ309" i="23"/>
  <c r="AJ310" i="23"/>
  <c r="AJ311" i="23"/>
  <c r="AJ327" i="23"/>
  <c r="AJ328" i="23"/>
  <c r="AJ330" i="23"/>
  <c r="AJ331" i="23"/>
  <c r="AJ332" i="23"/>
  <c r="AJ333" i="23"/>
  <c r="AJ334" i="23"/>
  <c r="AJ335" i="23"/>
  <c r="AJ337" i="23"/>
  <c r="AJ338" i="23"/>
  <c r="AH226" i="23"/>
  <c r="AH228" i="23"/>
  <c r="AH231" i="23"/>
  <c r="AH232" i="23"/>
  <c r="AH235" i="23"/>
  <c r="AH236" i="23"/>
  <c r="AH237" i="23"/>
  <c r="G31" i="23"/>
  <c r="AB381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5" i="23"/>
  <c r="AD246" i="23"/>
  <c r="AD247" i="23"/>
  <c r="AD254" i="23"/>
  <c r="AD255" i="23"/>
  <c r="AD257" i="23"/>
  <c r="AD261" i="23"/>
  <c r="AD262" i="23"/>
  <c r="AD266" i="23"/>
  <c r="AD267" i="23"/>
  <c r="AD290" i="23"/>
  <c r="AD291" i="23"/>
  <c r="AD292" i="23"/>
  <c r="AD293" i="23"/>
  <c r="AD294" i="23"/>
  <c r="AD297" i="23"/>
  <c r="AD298" i="23"/>
  <c r="AD299" i="23"/>
  <c r="AD302" i="23"/>
  <c r="AD305" i="23"/>
  <c r="AD306" i="23"/>
  <c r="AD308" i="23"/>
  <c r="AD309" i="23"/>
  <c r="AD310" i="23"/>
  <c r="AD311" i="23"/>
  <c r="AD327" i="23"/>
  <c r="AD328" i="23"/>
  <c r="AD330" i="23"/>
  <c r="AD331" i="23"/>
  <c r="AD332" i="23"/>
  <c r="AD333" i="23"/>
  <c r="AD334" i="23"/>
  <c r="AD335" i="23"/>
  <c r="AD337" i="23"/>
  <c r="AD338" i="23"/>
  <c r="AI237" i="23"/>
  <c r="AI226" i="23"/>
  <c r="AI228" i="23"/>
  <c r="AI231" i="23"/>
  <c r="AI232" i="23"/>
  <c r="AI236" i="23"/>
  <c r="AI148" i="23"/>
  <c r="AK467" i="23"/>
  <c r="AS467" i="23" s="1"/>
  <c r="M469" i="23"/>
  <c r="AP209" i="23"/>
  <c r="AP210" i="23"/>
  <c r="AP211" i="23"/>
  <c r="AJ16" i="23"/>
  <c r="AJ17" i="23"/>
  <c r="AJ18" i="23"/>
  <c r="AJ21" i="23"/>
  <c r="AJ22" i="23"/>
  <c r="AJ23" i="23"/>
  <c r="AJ24" i="23"/>
  <c r="AJ26" i="23"/>
  <c r="AJ27" i="23"/>
  <c r="AJ28" i="23"/>
  <c r="AJ30" i="23"/>
  <c r="AJ424" i="23"/>
  <c r="AJ426" i="23"/>
  <c r="AJ427" i="23"/>
  <c r="AJ428" i="23"/>
  <c r="AJ85" i="23"/>
  <c r="AJ86" i="23"/>
  <c r="AJ92" i="23"/>
  <c r="AJ94" i="23"/>
  <c r="AJ277" i="23"/>
  <c r="AJ63" i="23"/>
  <c r="AJ64" i="23"/>
  <c r="AJ69" i="23"/>
  <c r="AJ71" i="23"/>
  <c r="AJ72" i="23"/>
  <c r="AJ78" i="23"/>
  <c r="AJ434" i="23"/>
  <c r="AJ435" i="23"/>
  <c r="AJ416" i="23"/>
  <c r="AJ214" i="23"/>
  <c r="AJ217" i="23"/>
  <c r="AJ218" i="23"/>
  <c r="AJ220" i="23"/>
  <c r="AJ190" i="23"/>
  <c r="AJ191" i="23"/>
  <c r="AJ194" i="23"/>
  <c r="AJ148" i="23"/>
  <c r="AJ157" i="23"/>
  <c r="AJ159" i="23"/>
  <c r="AI16" i="23"/>
  <c r="AI17" i="23"/>
  <c r="AI18" i="23"/>
  <c r="AI21" i="23"/>
  <c r="AI22" i="23"/>
  <c r="AI23" i="23"/>
  <c r="AI24" i="23"/>
  <c r="AI26" i="23"/>
  <c r="AI27" i="23"/>
  <c r="AI28" i="23"/>
  <c r="AI30" i="23"/>
  <c r="AI424" i="23"/>
  <c r="AI426" i="23"/>
  <c r="AI427" i="23"/>
  <c r="AI428" i="23"/>
  <c r="AI440" i="23"/>
  <c r="AI442" i="23"/>
  <c r="AI373" i="23"/>
  <c r="AI85" i="23"/>
  <c r="AI86" i="23"/>
  <c r="AI92" i="23"/>
  <c r="AQ96" i="23"/>
  <c r="AQ97" i="23"/>
  <c r="AQ98" i="23"/>
  <c r="AI277" i="23"/>
  <c r="AQ277" i="23" s="1"/>
  <c r="AI63" i="23"/>
  <c r="AI64" i="23"/>
  <c r="AI69" i="23"/>
  <c r="AI71" i="23"/>
  <c r="AI72" i="23"/>
  <c r="AI78" i="23"/>
  <c r="AI448" i="23"/>
  <c r="AI449" i="23"/>
  <c r="AI450" i="23"/>
  <c r="AI452" i="23"/>
  <c r="AI453" i="23"/>
  <c r="AI454" i="23"/>
  <c r="AI455" i="23"/>
  <c r="AI456" i="23"/>
  <c r="AI457" i="23"/>
  <c r="AI458" i="23"/>
  <c r="AI459" i="23"/>
  <c r="AI464" i="23"/>
  <c r="AI465" i="23"/>
  <c r="AI466" i="23"/>
  <c r="AI471" i="23"/>
  <c r="AI473" i="23"/>
  <c r="AI477" i="23"/>
  <c r="AI478" i="23"/>
  <c r="AI480" i="23"/>
  <c r="AI481" i="23"/>
  <c r="AH16" i="23"/>
  <c r="AH17" i="23"/>
  <c r="AH18" i="23"/>
  <c r="AH21" i="23"/>
  <c r="AH22" i="23"/>
  <c r="AH23" i="23"/>
  <c r="AH24" i="23"/>
  <c r="AH26" i="23"/>
  <c r="AH27" i="23"/>
  <c r="AH28" i="23"/>
  <c r="AH30" i="23"/>
  <c r="AH424" i="23"/>
  <c r="AH426" i="23"/>
  <c r="AH427" i="23"/>
  <c r="AH428" i="23"/>
  <c r="AH440" i="23"/>
  <c r="AH442" i="23"/>
  <c r="AH373" i="23"/>
  <c r="AH380" i="23"/>
  <c r="AH85" i="23"/>
  <c r="AH86" i="23"/>
  <c r="AH92" i="23"/>
  <c r="AH94" i="23"/>
  <c r="AP96" i="23"/>
  <c r="AP97" i="23"/>
  <c r="AP98" i="23"/>
  <c r="AH277" i="23"/>
  <c r="AP277" i="23" s="1"/>
  <c r="AH63" i="23"/>
  <c r="AH64" i="23"/>
  <c r="AH69" i="23"/>
  <c r="AH71" i="23"/>
  <c r="AH72" i="23"/>
  <c r="AH78" i="23"/>
  <c r="AH245" i="23"/>
  <c r="AH246" i="23"/>
  <c r="AH247" i="23"/>
  <c r="AH254" i="23"/>
  <c r="AH255" i="23"/>
  <c r="AH257" i="23"/>
  <c r="AH261" i="23"/>
  <c r="AH262" i="23"/>
  <c r="AH266" i="23"/>
  <c r="AH267" i="23"/>
  <c r="AH290" i="23"/>
  <c r="AH291" i="23"/>
  <c r="AH292" i="23"/>
  <c r="AH293" i="23"/>
  <c r="AH294" i="23"/>
  <c r="AH297" i="23"/>
  <c r="AH298" i="23"/>
  <c r="AH299" i="23"/>
  <c r="AH302" i="23"/>
  <c r="AH305" i="23"/>
  <c r="AH306" i="23"/>
  <c r="AH308" i="23"/>
  <c r="AH309" i="23"/>
  <c r="AH310" i="23"/>
  <c r="AH311" i="23"/>
  <c r="AH327" i="23"/>
  <c r="AH328" i="23"/>
  <c r="AH330" i="23"/>
  <c r="AH331" i="23"/>
  <c r="AH332" i="23"/>
  <c r="AH333" i="23"/>
  <c r="AH334" i="23"/>
  <c r="AH335" i="23"/>
  <c r="AH337" i="23"/>
  <c r="AH338" i="23"/>
  <c r="AH448" i="23"/>
  <c r="AH449" i="23"/>
  <c r="AH450" i="23"/>
  <c r="AH452" i="23"/>
  <c r="AH453" i="23"/>
  <c r="AH454" i="23"/>
  <c r="AH455" i="23"/>
  <c r="AH456" i="23"/>
  <c r="AH457" i="23"/>
  <c r="AH458" i="23"/>
  <c r="AH459" i="23"/>
  <c r="AH464" i="23"/>
  <c r="AH465" i="23"/>
  <c r="AH466" i="23"/>
  <c r="AH471" i="23"/>
  <c r="AH473" i="23"/>
  <c r="AH477" i="23"/>
  <c r="AH478" i="23"/>
  <c r="AH480" i="23"/>
  <c r="AH481" i="23"/>
  <c r="AG424" i="23"/>
  <c r="AG427" i="23"/>
  <c r="AG428" i="23"/>
  <c r="AG442" i="23"/>
  <c r="AG380" i="23"/>
  <c r="AG85" i="23"/>
  <c r="AG86" i="23"/>
  <c r="AG94" i="23"/>
  <c r="AG277" i="23"/>
  <c r="AG63" i="23"/>
  <c r="AG64" i="23"/>
  <c r="AG69" i="23"/>
  <c r="AG71" i="23"/>
  <c r="AG72" i="23"/>
  <c r="AG78" i="23"/>
  <c r="AG416" i="23"/>
  <c r="AG148" i="23"/>
  <c r="AG157" i="23"/>
  <c r="AG159" i="23"/>
  <c r="AG245" i="23"/>
  <c r="AG246" i="23"/>
  <c r="AG247" i="23"/>
  <c r="AG254" i="23"/>
  <c r="AG255" i="23"/>
  <c r="AG257" i="23"/>
  <c r="AG261" i="23"/>
  <c r="AG262" i="23"/>
  <c r="AG266" i="23"/>
  <c r="AG267" i="23"/>
  <c r="AG327" i="23"/>
  <c r="AG328" i="23"/>
  <c r="AG330" i="23"/>
  <c r="AG331" i="23"/>
  <c r="AG332" i="23"/>
  <c r="AG333" i="23"/>
  <c r="AG334" i="23"/>
  <c r="AG335" i="23"/>
  <c r="AG337" i="23"/>
  <c r="AG338" i="23"/>
  <c r="AO339" i="23"/>
  <c r="AG448" i="23"/>
  <c r="AG449" i="23"/>
  <c r="AG450" i="23"/>
  <c r="AG452" i="23"/>
  <c r="AG453" i="23"/>
  <c r="AG454" i="23"/>
  <c r="AG455" i="23"/>
  <c r="AG456" i="23"/>
  <c r="AG457" i="23"/>
  <c r="AG458" i="23"/>
  <c r="AG459" i="23"/>
  <c r="AG464" i="23"/>
  <c r="AG465" i="23"/>
  <c r="AG466" i="23"/>
  <c r="AG471" i="23"/>
  <c r="AG473" i="23"/>
  <c r="AG477" i="23"/>
  <c r="AG478" i="23"/>
  <c r="AG480" i="23"/>
  <c r="AG481" i="23"/>
  <c r="AF424" i="23"/>
  <c r="AF426" i="23"/>
  <c r="AF427" i="23"/>
  <c r="AF428" i="23"/>
  <c r="AF373" i="23"/>
  <c r="AF380" i="23"/>
  <c r="AF85" i="23"/>
  <c r="AF86" i="23"/>
  <c r="AF88" i="23"/>
  <c r="AF92" i="23"/>
  <c r="AF94" i="23"/>
  <c r="AF277" i="23"/>
  <c r="AF63" i="23"/>
  <c r="AF64" i="23"/>
  <c r="AF71" i="23"/>
  <c r="AF72" i="23"/>
  <c r="AF78" i="23"/>
  <c r="AF416" i="23"/>
  <c r="AN339" i="23"/>
  <c r="AF448" i="23"/>
  <c r="AF449" i="23"/>
  <c r="AF450" i="23"/>
  <c r="AF452" i="23"/>
  <c r="AF453" i="23"/>
  <c r="AF454" i="23"/>
  <c r="AF455" i="23"/>
  <c r="AF456" i="23"/>
  <c r="AF457" i="23"/>
  <c r="AF458" i="23"/>
  <c r="AF459" i="23"/>
  <c r="AF464" i="23"/>
  <c r="AF465" i="23"/>
  <c r="AF466" i="23"/>
  <c r="AF471" i="23"/>
  <c r="AF473" i="23"/>
  <c r="AF477" i="23"/>
  <c r="AF478" i="23"/>
  <c r="AF480" i="23"/>
  <c r="AF481" i="23"/>
  <c r="AE426" i="23"/>
  <c r="AE427" i="23"/>
  <c r="AE428" i="23"/>
  <c r="AE440" i="23"/>
  <c r="AE442" i="23"/>
  <c r="AE373" i="23"/>
  <c r="AE380" i="23"/>
  <c r="AE92" i="23"/>
  <c r="AE94" i="23"/>
  <c r="AE434" i="23"/>
  <c r="AE435" i="23"/>
  <c r="AM339" i="23"/>
  <c r="AE448" i="23"/>
  <c r="AE449" i="23"/>
  <c r="AE450" i="23"/>
  <c r="AE452" i="23"/>
  <c r="AE453" i="23"/>
  <c r="AE454" i="23"/>
  <c r="AE455" i="23"/>
  <c r="AE456" i="23"/>
  <c r="AE457" i="23"/>
  <c r="AE458" i="23"/>
  <c r="AE459" i="23"/>
  <c r="AE464" i="23"/>
  <c r="AE465" i="23"/>
  <c r="AE466" i="23"/>
  <c r="AE471" i="23"/>
  <c r="AE473" i="23"/>
  <c r="AE477" i="23"/>
  <c r="AE478" i="23"/>
  <c r="AE480" i="23"/>
  <c r="AE481" i="23"/>
  <c r="AD16" i="23"/>
  <c r="AD17" i="23"/>
  <c r="AD18" i="23"/>
  <c r="AD21" i="23"/>
  <c r="AD22" i="23"/>
  <c r="AD23" i="23"/>
  <c r="AD24" i="23"/>
  <c r="AD26" i="23"/>
  <c r="AD27" i="23"/>
  <c r="AD28" i="23"/>
  <c r="AD30" i="23"/>
  <c r="AD424" i="23"/>
  <c r="AD426" i="23"/>
  <c r="AD427" i="23"/>
  <c r="AD428" i="23"/>
  <c r="AD373" i="23"/>
  <c r="AD380" i="23"/>
  <c r="AD85" i="23"/>
  <c r="AD86" i="23"/>
  <c r="AD87" i="23"/>
  <c r="AD88" i="23"/>
  <c r="AD94" i="23"/>
  <c r="AD277" i="23"/>
  <c r="AD63" i="23"/>
  <c r="AD69" i="23"/>
  <c r="AD71" i="23"/>
  <c r="AD72" i="23"/>
  <c r="AD78" i="23"/>
  <c r="AD434" i="23"/>
  <c r="AD435" i="23"/>
  <c r="AL339" i="23"/>
  <c r="AD448" i="23"/>
  <c r="AD449" i="23"/>
  <c r="AD450" i="23"/>
  <c r="AD452" i="23"/>
  <c r="AD453" i="23"/>
  <c r="AD454" i="23"/>
  <c r="AD455" i="23"/>
  <c r="AD456" i="23"/>
  <c r="AD457" i="23"/>
  <c r="AD458" i="23"/>
  <c r="AD459" i="23"/>
  <c r="AD464" i="23"/>
  <c r="AD465" i="23"/>
  <c r="AD466" i="23"/>
  <c r="AD471" i="23"/>
  <c r="AD473" i="23"/>
  <c r="AD477" i="23"/>
  <c r="AD478" i="23"/>
  <c r="AD480" i="23"/>
  <c r="AD481" i="23"/>
  <c r="AB429" i="23"/>
  <c r="AB31" i="23"/>
  <c r="AB122" i="23"/>
  <c r="AB339" i="23"/>
  <c r="AB443" i="23"/>
  <c r="AB95" i="23"/>
  <c r="AB79" i="23"/>
  <c r="AB356" i="23"/>
  <c r="AB436" i="23"/>
  <c r="AB417" i="23"/>
  <c r="AB184" i="23"/>
  <c r="AB142" i="23"/>
  <c r="AB221" i="23"/>
  <c r="AB468" i="23"/>
  <c r="AB483" i="23"/>
  <c r="AK454" i="23"/>
  <c r="AK455" i="23"/>
  <c r="AK456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31" i="23"/>
  <c r="O445" i="23"/>
  <c r="O383" i="23"/>
  <c r="O81" i="23"/>
  <c r="O358" i="23"/>
  <c r="O186" i="23"/>
  <c r="O124" i="23"/>
  <c r="O162" i="23"/>
  <c r="O144" i="23"/>
  <c r="O122" i="23"/>
  <c r="O123" i="23"/>
  <c r="O125" i="23"/>
  <c r="O95" i="23"/>
  <c r="G429" i="23"/>
  <c r="M475" i="23"/>
  <c r="M484" i="23"/>
  <c r="O429" i="23"/>
  <c r="O430" i="23"/>
  <c r="O381" i="23"/>
  <c r="O385" i="23"/>
  <c r="O80" i="23"/>
  <c r="O356" i="23"/>
  <c r="O357" i="23"/>
  <c r="O436" i="23"/>
  <c r="O417" i="23"/>
  <c r="O418" i="23"/>
  <c r="O420" i="23"/>
  <c r="R420" i="23"/>
  <c r="O184" i="23"/>
  <c r="O185" i="23"/>
  <c r="O142" i="23"/>
  <c r="O143" i="23"/>
  <c r="O221" i="23"/>
  <c r="O222" i="23"/>
  <c r="O238" i="23"/>
  <c r="O239" i="23"/>
  <c r="O208" i="23"/>
  <c r="O160" i="23"/>
  <c r="O161" i="23"/>
  <c r="O163" i="23"/>
  <c r="AD487" i="23"/>
  <c r="AE487" i="23" s="1"/>
  <c r="AF487" i="23"/>
  <c r="AG487" i="23"/>
  <c r="AH487" i="23"/>
  <c r="AI487" i="23"/>
  <c r="AJ487" i="23"/>
  <c r="AK487" i="23"/>
  <c r="AD488" i="23"/>
  <c r="AE488" i="23" s="1"/>
  <c r="AF488" i="23"/>
  <c r="AG488" i="23"/>
  <c r="AH488" i="23"/>
  <c r="AI488" i="23"/>
  <c r="AJ488" i="23"/>
  <c r="AK488" i="23"/>
  <c r="AD489" i="23"/>
  <c r="AE489" i="23" s="1"/>
  <c r="AF489" i="23"/>
  <c r="AG489" i="23"/>
  <c r="AH489" i="23"/>
  <c r="AI489" i="23"/>
  <c r="AJ489" i="23"/>
  <c r="AK489" i="23"/>
  <c r="AD490" i="23"/>
  <c r="AE490" i="23" s="1"/>
  <c r="AF490" i="23"/>
  <c r="AG490" i="23"/>
  <c r="AH490" i="23"/>
  <c r="AI490" i="23"/>
  <c r="AJ490" i="23"/>
  <c r="AK490" i="23"/>
  <c r="AD491" i="23"/>
  <c r="AE491" i="23" s="1"/>
  <c r="AF491" i="23"/>
  <c r="AG491" i="23"/>
  <c r="AH491" i="23"/>
  <c r="AI491" i="23"/>
  <c r="AJ491" i="23"/>
  <c r="AK491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8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AI206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T332" i="23" l="1"/>
  <c r="S334" i="23"/>
  <c r="AI334" i="23" s="1"/>
  <c r="S211" i="23"/>
  <c r="O391" i="23"/>
  <c r="O398" i="23" s="1"/>
  <c r="AJ417" i="23"/>
  <c r="AR417" i="23" s="1"/>
  <c r="AI157" i="23"/>
  <c r="S163" i="23"/>
  <c r="G436" i="23"/>
  <c r="AJ443" i="23"/>
  <c r="AR443" i="23" s="1"/>
  <c r="T327" i="23"/>
  <c r="S327" i="23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AF482" i="23"/>
  <c r="AN482" i="23" s="1"/>
  <c r="AJ482" i="23"/>
  <c r="AR482" i="23" s="1"/>
  <c r="AI117" i="23"/>
  <c r="AI122" i="23" s="1"/>
  <c r="AQ122" i="23" s="1"/>
  <c r="S125" i="23"/>
  <c r="S446" i="23"/>
  <c r="AD429" i="23"/>
  <c r="AL429" i="23" s="1"/>
  <c r="AF381" i="23"/>
  <c r="AN381" i="23" s="1"/>
  <c r="AH429" i="23"/>
  <c r="AP429" i="23" s="1"/>
  <c r="AI474" i="23"/>
  <c r="AQ474" i="23" s="1"/>
  <c r="AJ208" i="23"/>
  <c r="AR208" i="23" s="1"/>
  <c r="AJ95" i="23"/>
  <c r="AR95" i="23" s="1"/>
  <c r="AF160" i="23"/>
  <c r="AN160" i="23" s="1"/>
  <c r="AD142" i="23"/>
  <c r="AL142" i="23" s="1"/>
  <c r="AF436" i="23"/>
  <c r="AN436" i="23" s="1"/>
  <c r="AD417" i="23"/>
  <c r="AL417" i="23" s="1"/>
  <c r="AI436" i="23"/>
  <c r="S438" i="23" s="1"/>
  <c r="AD221" i="23"/>
  <c r="AL221" i="23" s="1"/>
  <c r="T337" i="23"/>
  <c r="O432" i="23"/>
  <c r="S152" i="23"/>
  <c r="AK474" i="23"/>
  <c r="AS474" i="23" s="1"/>
  <c r="AF232" i="23"/>
  <c r="AF238" i="23" s="1"/>
  <c r="AN238" i="23" s="1"/>
  <c r="AD443" i="23"/>
  <c r="G444" i="23" s="1"/>
  <c r="AH208" i="23"/>
  <c r="G211" i="23" s="1"/>
  <c r="AG417" i="23"/>
  <c r="AO417" i="23" s="1"/>
  <c r="AF429" i="23"/>
  <c r="AN429" i="23" s="1"/>
  <c r="AJ221" i="23"/>
  <c r="AR221" i="23" s="1"/>
  <c r="AF221" i="23"/>
  <c r="AN221" i="23" s="1"/>
  <c r="AF184" i="23"/>
  <c r="AN184" i="23" s="1"/>
  <c r="AD160" i="23"/>
  <c r="AL160" i="23" s="1"/>
  <c r="AD356" i="23"/>
  <c r="AL356" i="23" s="1"/>
  <c r="AH221" i="23"/>
  <c r="G224" i="23" s="1"/>
  <c r="AH417" i="23"/>
  <c r="AP417" i="23" s="1"/>
  <c r="AB238" i="23"/>
  <c r="S202" i="23"/>
  <c r="R199" i="23"/>
  <c r="S199" i="23" s="1"/>
  <c r="AD482" i="23"/>
  <c r="AL482" i="23" s="1"/>
  <c r="AD95" i="23"/>
  <c r="AL95" i="23" s="1"/>
  <c r="AF79" i="23"/>
  <c r="AN79" i="23" s="1"/>
  <c r="AF95" i="23"/>
  <c r="AN95" i="23" s="1"/>
  <c r="AG474" i="23"/>
  <c r="AO474" i="23" s="1"/>
  <c r="AH95" i="23"/>
  <c r="AP95" i="23" s="1"/>
  <c r="AH443" i="23"/>
  <c r="AP443" i="23" s="1"/>
  <c r="AI429" i="23"/>
  <c r="AQ429" i="23" s="1"/>
  <c r="AJ429" i="23"/>
  <c r="AR429" i="23" s="1"/>
  <c r="AF208" i="23"/>
  <c r="AN208" i="23" s="1"/>
  <c r="AF142" i="23"/>
  <c r="AN142" i="23" s="1"/>
  <c r="AF356" i="23"/>
  <c r="AN356" i="23" s="1"/>
  <c r="AK436" i="23"/>
  <c r="AS436" i="23" s="1"/>
  <c r="AJ474" i="23"/>
  <c r="AR474" i="23" s="1"/>
  <c r="AD208" i="23"/>
  <c r="AL208" i="23" s="1"/>
  <c r="AH160" i="23"/>
  <c r="AP160" i="23" s="1"/>
  <c r="AH356" i="23"/>
  <c r="AP356" i="23" s="1"/>
  <c r="AH436" i="23"/>
  <c r="AP436" i="23" s="1"/>
  <c r="AF417" i="23"/>
  <c r="AN417" i="23" s="1"/>
  <c r="AE467" i="23"/>
  <c r="AM467" i="23" s="1"/>
  <c r="AK443" i="23"/>
  <c r="AS443" i="23" s="1"/>
  <c r="AE443" i="23"/>
  <c r="AM443" i="23" s="1"/>
  <c r="AK428" i="23"/>
  <c r="AK429" i="23" s="1"/>
  <c r="AS429" i="23" s="1"/>
  <c r="AK417" i="23"/>
  <c r="AS417" i="23" s="1"/>
  <c r="N190" i="23"/>
  <c r="R190" i="23" s="1"/>
  <c r="S190" i="23" s="1"/>
  <c r="AE190" i="23" s="1"/>
  <c r="AG440" i="23"/>
  <c r="AG443" i="23" s="1"/>
  <c r="AO443" i="23" s="1"/>
  <c r="S445" i="23"/>
  <c r="S443" i="23"/>
  <c r="S32" i="23"/>
  <c r="AF474" i="23"/>
  <c r="AN474" i="23" s="1"/>
  <c r="AJ142" i="23"/>
  <c r="G146" i="23" s="1"/>
  <c r="AD474" i="23"/>
  <c r="AL474" i="23" s="1"/>
  <c r="AD381" i="23"/>
  <c r="AL381" i="23" s="1"/>
  <c r="AE436" i="23"/>
  <c r="AM436" i="23" s="1"/>
  <c r="AG482" i="23"/>
  <c r="AO482" i="23" s="1"/>
  <c r="AH79" i="23"/>
  <c r="AP79" i="23" s="1"/>
  <c r="AH381" i="23"/>
  <c r="AP381" i="23" s="1"/>
  <c r="S475" i="23"/>
  <c r="S476" i="23" s="1"/>
  <c r="S193" i="23"/>
  <c r="S376" i="23"/>
  <c r="AI221" i="23"/>
  <c r="S224" i="23" s="1"/>
  <c r="AI235" i="23"/>
  <c r="AI238" i="23" s="1"/>
  <c r="AQ238" i="23" s="1"/>
  <c r="S241" i="23"/>
  <c r="S333" i="23"/>
  <c r="AI333" i="23" s="1"/>
  <c r="AI380" i="23"/>
  <c r="AI381" i="23" s="1"/>
  <c r="AQ381" i="23" s="1"/>
  <c r="R424" i="23"/>
  <c r="S424" i="23" s="1"/>
  <c r="AJ160" i="23"/>
  <c r="AR160" i="23" s="1"/>
  <c r="AJ79" i="23"/>
  <c r="AR79" i="23" s="1"/>
  <c r="AK381" i="23"/>
  <c r="AS381" i="23" s="1"/>
  <c r="AI417" i="23"/>
  <c r="S420" i="23" s="1"/>
  <c r="S335" i="23"/>
  <c r="AI335" i="23" s="1"/>
  <c r="S328" i="23"/>
  <c r="AK328" i="23" s="1"/>
  <c r="AD238" i="23"/>
  <c r="AL238" i="23" s="1"/>
  <c r="AK221" i="23"/>
  <c r="AS221" i="23" s="1"/>
  <c r="S66" i="23"/>
  <c r="AD436" i="23"/>
  <c r="AL436" i="23" s="1"/>
  <c r="AE474" i="23"/>
  <c r="AM474" i="23" s="1"/>
  <c r="AI443" i="23"/>
  <c r="AQ443" i="23" s="1"/>
  <c r="AJ436" i="23"/>
  <c r="AR436" i="23" s="1"/>
  <c r="S331" i="23"/>
  <c r="AK331" i="23" s="1"/>
  <c r="AH142" i="23"/>
  <c r="G145" i="23" s="1"/>
  <c r="L128" i="23"/>
  <c r="N128" i="23" s="1"/>
  <c r="R253" i="23"/>
  <c r="AB253" i="23" s="1"/>
  <c r="R252" i="23"/>
  <c r="AB252" i="23" s="1"/>
  <c r="AJ356" i="23"/>
  <c r="AR356" i="23" s="1"/>
  <c r="AJ381" i="23"/>
  <c r="AR381" i="23" s="1"/>
  <c r="AE482" i="23"/>
  <c r="AM482" i="23" s="1"/>
  <c r="AH482" i="23"/>
  <c r="AP482" i="23" s="1"/>
  <c r="AH474" i="23"/>
  <c r="AP474" i="23" s="1"/>
  <c r="S278" i="23"/>
  <c r="AE278" i="23" s="1"/>
  <c r="S415" i="23"/>
  <c r="S48" i="23"/>
  <c r="AK327" i="23"/>
  <c r="S289" i="23"/>
  <c r="AF443" i="23"/>
  <c r="AI44" i="23"/>
  <c r="AQ44" i="23" s="1"/>
  <c r="G57" i="23"/>
  <c r="S377" i="23"/>
  <c r="O359" i="23"/>
  <c r="S352" i="23"/>
  <c r="AG352" i="23" s="1"/>
  <c r="S315" i="23"/>
  <c r="AG315" i="23" s="1"/>
  <c r="AB315" i="23"/>
  <c r="R170" i="23"/>
  <c r="S170" i="23" s="1"/>
  <c r="AI356" i="23"/>
  <c r="R373" i="23"/>
  <c r="S373" i="23" s="1"/>
  <c r="S354" i="23"/>
  <c r="AG354" i="23" s="1"/>
  <c r="S374" i="23"/>
  <c r="R277" i="23"/>
  <c r="S277" i="23" s="1"/>
  <c r="AE277" i="23" s="1"/>
  <c r="S455" i="23"/>
  <c r="R350" i="23"/>
  <c r="S350" i="23" s="1"/>
  <c r="AE350" i="23" s="1"/>
  <c r="S191" i="23"/>
  <c r="AE191" i="23" s="1"/>
  <c r="S353" i="23"/>
  <c r="S349" i="23"/>
  <c r="S76" i="23"/>
  <c r="S150" i="23"/>
  <c r="S149" i="23"/>
  <c r="N100" i="23"/>
  <c r="R100" i="23" s="1"/>
  <c r="N148" i="23"/>
  <c r="S227" i="23"/>
  <c r="AE227" i="23" s="1"/>
  <c r="R364" i="23"/>
  <c r="S364" i="23" s="1"/>
  <c r="S463" i="23"/>
  <c r="AK459" i="23" s="1"/>
  <c r="S459" i="23"/>
  <c r="AK457" i="23" s="1"/>
  <c r="S195" i="23"/>
  <c r="R348" i="23"/>
  <c r="S348" i="23" s="1"/>
  <c r="R322" i="23"/>
  <c r="S322" i="23" s="1"/>
  <c r="AG322" i="23" s="1"/>
  <c r="R368" i="23"/>
  <c r="S368" i="23" s="1"/>
  <c r="S426" i="23"/>
  <c r="S434" i="23"/>
  <c r="N85" i="23"/>
  <c r="S85" i="23" s="1"/>
  <c r="AE85" i="23" s="1"/>
  <c r="R280" i="23"/>
  <c r="S280" i="23" s="1"/>
  <c r="R319" i="23"/>
  <c r="S319" i="23" s="1"/>
  <c r="R320" i="23"/>
  <c r="S320" i="23" s="1"/>
  <c r="R314" i="23"/>
  <c r="R313" i="23"/>
  <c r="AB313" i="23" s="1"/>
  <c r="R311" i="23"/>
  <c r="AB311" i="23" s="1"/>
  <c r="R318" i="23"/>
  <c r="AB318" i="23" s="1"/>
  <c r="AD184" i="23"/>
  <c r="AL184" i="23" s="1"/>
  <c r="AK122" i="23"/>
  <c r="S126" i="23" s="1"/>
  <c r="AJ122" i="23"/>
  <c r="G126" i="23" s="1"/>
  <c r="AJ184" i="23"/>
  <c r="G188" i="23" s="1"/>
  <c r="R317" i="23"/>
  <c r="R316" i="23"/>
  <c r="AB316" i="23" s="1"/>
  <c r="R312" i="23"/>
  <c r="AB312" i="23" s="1"/>
  <c r="AF44" i="23"/>
  <c r="AN44" i="23" s="1"/>
  <c r="S338" i="23"/>
  <c r="AK338" i="23" s="1"/>
  <c r="AI94" i="23"/>
  <c r="AI95" i="23" s="1"/>
  <c r="AQ95" i="23" s="1"/>
  <c r="AI79" i="23"/>
  <c r="AQ79" i="23" s="1"/>
  <c r="S301" i="23"/>
  <c r="S300" i="23"/>
  <c r="S265" i="23"/>
  <c r="AE265" i="23" s="1"/>
  <c r="S175" i="23"/>
  <c r="AG175" i="23" s="1"/>
  <c r="S217" i="23"/>
  <c r="AG217" i="23" s="1"/>
  <c r="AG221" i="23" s="1"/>
  <c r="AO221" i="23" s="1"/>
  <c r="S49" i="23"/>
  <c r="AG49" i="23" s="1"/>
  <c r="AI182" i="23"/>
  <c r="AI184" i="23" s="1"/>
  <c r="AQ184" i="23" s="1"/>
  <c r="S187" i="23"/>
  <c r="AK238" i="23"/>
  <c r="AS238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I160" i="23"/>
  <c r="AQ160" i="23" s="1"/>
  <c r="AJ238" i="23"/>
  <c r="AR238" i="23" s="1"/>
  <c r="AH122" i="23"/>
  <c r="AP122" i="23" s="1"/>
  <c r="AH339" i="23"/>
  <c r="AP339" i="23" s="1"/>
  <c r="AI31" i="23"/>
  <c r="AQ31" i="23" s="1"/>
  <c r="AH238" i="23"/>
  <c r="AP238" i="23" s="1"/>
  <c r="AF122" i="23"/>
  <c r="AN122" i="23" s="1"/>
  <c r="AD122" i="23"/>
  <c r="AL122" i="23" s="1"/>
  <c r="AF31" i="23"/>
  <c r="AN31" i="23" s="1"/>
  <c r="S308" i="23"/>
  <c r="AG308" i="23" s="1"/>
  <c r="S251" i="23"/>
  <c r="S33" i="23"/>
  <c r="S31" i="23"/>
  <c r="AK39" i="23"/>
  <c r="S44" i="23"/>
  <c r="S45" i="23" s="1"/>
  <c r="S231" i="23"/>
  <c r="AG231" i="23" s="1"/>
  <c r="S68" i="23"/>
  <c r="S294" i="23"/>
  <c r="AG294" i="23" s="1"/>
  <c r="S290" i="23"/>
  <c r="S302" i="23"/>
  <c r="AG302" i="23" s="1"/>
  <c r="S267" i="23"/>
  <c r="AE267" i="23" s="1"/>
  <c r="S260" i="23"/>
  <c r="AE260" i="23" s="1"/>
  <c r="S64" i="23"/>
  <c r="S226" i="23"/>
  <c r="AG20" i="23"/>
  <c r="AG31" i="23" s="1"/>
  <c r="AO31" i="23" s="1"/>
  <c r="S34" i="23"/>
  <c r="AK205" i="23"/>
  <c r="AK208" i="23" s="1"/>
  <c r="AS208" i="23" s="1"/>
  <c r="S212" i="23"/>
  <c r="AG79" i="23"/>
  <c r="AO79" i="23" s="1"/>
  <c r="AH31" i="23"/>
  <c r="AP31" i="23" s="1"/>
  <c r="AK79" i="23"/>
  <c r="AS79" i="23" s="1"/>
  <c r="R297" i="23"/>
  <c r="AB297" i="23" s="1"/>
  <c r="R153" i="23"/>
  <c r="S153" i="23" s="1"/>
  <c r="R276" i="23"/>
  <c r="S276" i="23" s="1"/>
  <c r="R295" i="23"/>
  <c r="AB295" i="23" s="1"/>
  <c r="R299" i="23"/>
  <c r="AB299" i="23" s="1"/>
  <c r="R303" i="23"/>
  <c r="AB303" i="23" s="1"/>
  <c r="R173" i="23"/>
  <c r="S173" i="23" s="1"/>
  <c r="R271" i="23"/>
  <c r="AB271" i="23" s="1"/>
  <c r="R270" i="23"/>
  <c r="AB270" i="23" s="1"/>
  <c r="R269" i="23"/>
  <c r="AB269" i="23" s="1"/>
  <c r="R268" i="23"/>
  <c r="AB268" i="23" s="1"/>
  <c r="R266" i="23"/>
  <c r="AB266" i="23" s="1"/>
  <c r="R264" i="23"/>
  <c r="AB264" i="23" s="1"/>
  <c r="S259" i="23"/>
  <c r="AE259" i="23" s="1"/>
  <c r="R257" i="23"/>
  <c r="AB257" i="23" s="1"/>
  <c r="R255" i="23"/>
  <c r="AB255" i="23" s="1"/>
  <c r="AB254" i="23"/>
  <c r="R250" i="23"/>
  <c r="AB250" i="23" s="1"/>
  <c r="S216" i="23"/>
  <c r="R172" i="23"/>
  <c r="S172" i="23" s="1"/>
  <c r="AG172" i="23" s="1"/>
  <c r="R204" i="23"/>
  <c r="S204" i="23" s="1"/>
  <c r="R246" i="23"/>
  <c r="AB246" i="23" s="1"/>
  <c r="R261" i="23"/>
  <c r="AB261" i="23" s="1"/>
  <c r="R273" i="23"/>
  <c r="AB273" i="23" s="1"/>
  <c r="S179" i="23"/>
  <c r="AG179" i="23" s="1"/>
  <c r="S176" i="23"/>
  <c r="AG176" i="23" s="1"/>
  <c r="S177" i="23"/>
  <c r="R167" i="23"/>
  <c r="S167" i="23" s="1"/>
  <c r="S50" i="23"/>
  <c r="S102" i="23"/>
  <c r="AE102" i="23" s="1"/>
  <c r="S234" i="23"/>
  <c r="AG234" i="23" s="1"/>
  <c r="R233" i="23"/>
  <c r="S233" i="23" s="1"/>
  <c r="AG233" i="23" s="1"/>
  <c r="S139" i="23"/>
  <c r="S138" i="23"/>
  <c r="S136" i="23"/>
  <c r="S134" i="23"/>
  <c r="R310" i="23"/>
  <c r="AB310" i="23" s="1"/>
  <c r="R305" i="23"/>
  <c r="AB305" i="23" s="1"/>
  <c r="R293" i="23"/>
  <c r="AB293" i="23" s="1"/>
  <c r="R296" i="23"/>
  <c r="AB296" i="23" s="1"/>
  <c r="R307" i="23"/>
  <c r="AB307" i="23" s="1"/>
  <c r="R298" i="23"/>
  <c r="AB298" i="23" s="1"/>
  <c r="R174" i="23"/>
  <c r="S174" i="23" s="1"/>
  <c r="R258" i="23"/>
  <c r="AB258" i="23" s="1"/>
  <c r="R249" i="23"/>
  <c r="AB249" i="23" s="1"/>
  <c r="S215" i="23"/>
  <c r="R247" i="23"/>
  <c r="AB247" i="23" s="1"/>
  <c r="R245" i="23"/>
  <c r="R262" i="23"/>
  <c r="AB262" i="23" s="1"/>
  <c r="R272" i="23"/>
  <c r="AB272" i="23" s="1"/>
  <c r="R291" i="23"/>
  <c r="AB291" i="23" s="1"/>
  <c r="R274" i="23"/>
  <c r="AB274" i="23" s="1"/>
  <c r="R169" i="23"/>
  <c r="S169" i="23" s="1"/>
  <c r="R165" i="23"/>
  <c r="S165" i="23" s="1"/>
  <c r="R228" i="23"/>
  <c r="S228" i="23" s="1"/>
  <c r="AE228" i="23" s="1"/>
  <c r="AI482" i="23"/>
  <c r="AQ482" i="23" s="1"/>
  <c r="AK477" i="23"/>
  <c r="AK482" i="23" s="1"/>
  <c r="AS482" i="23" s="1"/>
  <c r="S484" i="23"/>
  <c r="R309" i="23"/>
  <c r="AB309" i="23" s="1"/>
  <c r="R306" i="23"/>
  <c r="AB306" i="23" s="1"/>
  <c r="R203" i="23"/>
  <c r="S203" i="23" s="1"/>
  <c r="R154" i="23"/>
  <c r="S154" i="23" s="1"/>
  <c r="R194" i="23"/>
  <c r="S194" i="23" s="1"/>
  <c r="AG194" i="23" s="1"/>
  <c r="AG208" i="23" s="1"/>
  <c r="AO208" i="23" s="1"/>
  <c r="R192" i="23"/>
  <c r="S192" i="23" s="1"/>
  <c r="AD79" i="23"/>
  <c r="AL79" i="23" s="1"/>
  <c r="AD31" i="23"/>
  <c r="AL31" i="23" s="1"/>
  <c r="AF467" i="23"/>
  <c r="AN467" i="23" s="1"/>
  <c r="AE31" i="23"/>
  <c r="AM31" i="23" s="1"/>
  <c r="AK184" i="23"/>
  <c r="AS184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1" i="23"/>
  <c r="S222" i="23" s="1"/>
  <c r="AI208" i="23"/>
  <c r="AQ208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K95" i="23"/>
  <c r="AS95" i="23" s="1"/>
  <c r="AE347" i="23"/>
  <c r="AK31" i="23"/>
  <c r="AS31" i="23" s="1"/>
  <c r="AS486" i="23" s="1"/>
  <c r="AD467" i="23"/>
  <c r="AL467" i="23" s="1"/>
  <c r="AG160" i="23"/>
  <c r="AO160" i="23" s="1"/>
  <c r="S137" i="23"/>
  <c r="S61" i="23"/>
  <c r="AH467" i="23"/>
  <c r="AP467" i="23" s="1"/>
  <c r="AJ339" i="23"/>
  <c r="AR339" i="23" s="1"/>
  <c r="AJ467" i="23"/>
  <c r="AR467" i="23" s="1"/>
  <c r="AK160" i="23"/>
  <c r="AS160" i="23" s="1"/>
  <c r="S292" i="23"/>
  <c r="AB292" i="23"/>
  <c r="AK356" i="23"/>
  <c r="R155" i="23"/>
  <c r="S155" i="23" s="1"/>
  <c r="R151" i="23"/>
  <c r="S151" i="23" s="1"/>
  <c r="AH184" i="23"/>
  <c r="AP184" i="23" s="1"/>
  <c r="T330" i="23"/>
  <c r="S330" i="23"/>
  <c r="AK330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85" i="23"/>
  <c r="AG467" i="23"/>
  <c r="AO467" i="23" s="1"/>
  <c r="AI467" i="23"/>
  <c r="AQ467" i="23" s="1"/>
  <c r="H164" i="19"/>
  <c r="H585" i="19" s="1"/>
  <c r="H582" i="19"/>
  <c r="H583" i="19"/>
  <c r="H69" i="19"/>
  <c r="H584" i="19"/>
  <c r="H586" i="19"/>
  <c r="E549" i="1"/>
  <c r="AL443" i="23" l="1"/>
  <c r="AQ417" i="23"/>
  <c r="AP208" i="23"/>
  <c r="AE208" i="23"/>
  <c r="AM208" i="23" s="1"/>
  <c r="AQ221" i="23"/>
  <c r="S162" i="23"/>
  <c r="AT275" i="23"/>
  <c r="G492" i="23"/>
  <c r="S382" i="23"/>
  <c r="S381" i="23"/>
  <c r="S383" i="23"/>
  <c r="S245" i="23"/>
  <c r="S185" i="23"/>
  <c r="AN486" i="23"/>
  <c r="AQ436" i="23"/>
  <c r="G222" i="23"/>
  <c r="G490" i="23" s="1"/>
  <c r="AR122" i="23"/>
  <c r="AI339" i="23"/>
  <c r="AQ339" i="23" s="1"/>
  <c r="S342" i="23"/>
  <c r="AP221" i="23"/>
  <c r="AR142" i="23"/>
  <c r="AP142" i="23"/>
  <c r="AR184" i="23"/>
  <c r="AR486" i="23"/>
  <c r="AY486" i="23" s="1"/>
  <c r="AK339" i="23"/>
  <c r="AS339" i="23" s="1"/>
  <c r="S100" i="23"/>
  <c r="S123" i="23" s="1"/>
  <c r="S242" i="23"/>
  <c r="AQ486" i="23"/>
  <c r="AX486" i="23" s="1"/>
  <c r="AE226" i="23"/>
  <c r="AE238" i="23" s="1"/>
  <c r="S239" i="23" s="1"/>
  <c r="S238" i="23"/>
  <c r="AS122" i="23"/>
  <c r="AE424" i="23"/>
  <c r="AE429" i="23" s="1"/>
  <c r="AM429" i="23" s="1"/>
  <c r="S430" i="23"/>
  <c r="AS142" i="23"/>
  <c r="R128" i="23"/>
  <c r="S128" i="23" s="1"/>
  <c r="AE364" i="23"/>
  <c r="AE381" i="23" s="1"/>
  <c r="AM381" i="23" s="1"/>
  <c r="G445" i="23"/>
  <c r="G491" i="23" s="1"/>
  <c r="AN443" i="23"/>
  <c r="AE415" i="23"/>
  <c r="AE417" i="23" s="1"/>
  <c r="S417" i="23"/>
  <c r="S252" i="23"/>
  <c r="AE252" i="23" s="1"/>
  <c r="S253" i="23"/>
  <c r="AE253" i="23" s="1"/>
  <c r="G122" i="23"/>
  <c r="G242" i="23"/>
  <c r="G493" i="23" s="1"/>
  <c r="AL486" i="23"/>
  <c r="AE245" i="23"/>
  <c r="S311" i="23"/>
  <c r="AG311" i="23" s="1"/>
  <c r="AG356" i="23"/>
  <c r="AO356" i="23" s="1"/>
  <c r="AG290" i="23"/>
  <c r="S356" i="23"/>
  <c r="S358" i="23"/>
  <c r="AM221" i="23"/>
  <c r="AG373" i="23"/>
  <c r="AG381" i="23" s="1"/>
  <c r="AO381" i="23" s="1"/>
  <c r="AG426" i="23"/>
  <c r="AG429" i="23" s="1"/>
  <c r="AO429" i="23" s="1"/>
  <c r="S429" i="23"/>
  <c r="S359" i="23"/>
  <c r="AQ356" i="23"/>
  <c r="AE356" i="23"/>
  <c r="AM356" i="23" s="1"/>
  <c r="AG434" i="23"/>
  <c r="AG436" i="23" s="1"/>
  <c r="S436" i="23"/>
  <c r="R148" i="23"/>
  <c r="S148" i="23" s="1"/>
  <c r="S160" i="23" s="1"/>
  <c r="S469" i="23"/>
  <c r="S470" i="23" s="1"/>
  <c r="S83" i="23"/>
  <c r="AP486" i="23"/>
  <c r="AW486" i="23" s="1"/>
  <c r="S312" i="23"/>
  <c r="AG312" i="23" s="1"/>
  <c r="S316" i="23"/>
  <c r="AG316" i="23" s="1"/>
  <c r="S317" i="23"/>
  <c r="AG317" i="23" s="1"/>
  <c r="AB317" i="23"/>
  <c r="S318" i="23"/>
  <c r="S313" i="23"/>
  <c r="AG313" i="23" s="1"/>
  <c r="S314" i="23"/>
  <c r="AG314" i="23" s="1"/>
  <c r="AB314" i="23"/>
  <c r="S59" i="23"/>
  <c r="S57" i="23" s="1"/>
  <c r="AG184" i="23"/>
  <c r="AO184" i="23" s="1"/>
  <c r="S186" i="23"/>
  <c r="S307" i="23"/>
  <c r="AG307" i="23" s="1"/>
  <c r="S271" i="23"/>
  <c r="AE271" i="23" s="1"/>
  <c r="AQ142" i="23"/>
  <c r="S272" i="23"/>
  <c r="AE272" i="23" s="1"/>
  <c r="AG238" i="23"/>
  <c r="AO238" i="23" s="1"/>
  <c r="S255" i="23"/>
  <c r="AE255" i="23" s="1"/>
  <c r="S266" i="23"/>
  <c r="AE266" i="23" s="1"/>
  <c r="AG133" i="23"/>
  <c r="AG142" i="23" s="1"/>
  <c r="AO142" i="23" s="1"/>
  <c r="S144" i="23"/>
  <c r="S188" i="23"/>
  <c r="S309" i="23"/>
  <c r="AG309" i="23" s="1"/>
  <c r="S274" i="23"/>
  <c r="S262" i="23"/>
  <c r="AE262" i="23" s="1"/>
  <c r="S247" i="23"/>
  <c r="AE247" i="23" s="1"/>
  <c r="S249" i="23"/>
  <c r="S258" i="23"/>
  <c r="S305" i="23"/>
  <c r="AG305" i="23" s="1"/>
  <c r="S310" i="23"/>
  <c r="AG310" i="23" s="1"/>
  <c r="S273" i="23"/>
  <c r="AE273" i="23" s="1"/>
  <c r="S246" i="23"/>
  <c r="AE246" i="23" s="1"/>
  <c r="S250" i="23"/>
  <c r="S269" i="23"/>
  <c r="AE269" i="23" s="1"/>
  <c r="S299" i="23"/>
  <c r="AG299" i="23" s="1"/>
  <c r="S240" i="23"/>
  <c r="AE165" i="23"/>
  <c r="AE184" i="23" s="1"/>
  <c r="AM184" i="23" s="1"/>
  <c r="S184" i="23"/>
  <c r="S291" i="23"/>
  <c r="AG291" i="23" s="1"/>
  <c r="AB245" i="23"/>
  <c r="AT276" i="23"/>
  <c r="S298" i="23"/>
  <c r="AG298" i="23" s="1"/>
  <c r="S296" i="23"/>
  <c r="S293" i="23"/>
  <c r="AG293" i="23" s="1"/>
  <c r="S109" i="23"/>
  <c r="AG109" i="23" s="1"/>
  <c r="S261" i="23"/>
  <c r="AE261" i="23" s="1"/>
  <c r="S254" i="23"/>
  <c r="AE254" i="23" s="1"/>
  <c r="S257" i="23"/>
  <c r="AE257" i="23" s="1"/>
  <c r="S264" i="23"/>
  <c r="AE264" i="23" s="1"/>
  <c r="S268" i="23"/>
  <c r="AE268" i="23" s="1"/>
  <c r="S270" i="23"/>
  <c r="AE270" i="23" s="1"/>
  <c r="S303" i="23"/>
  <c r="S295" i="23"/>
  <c r="S297" i="23"/>
  <c r="AG297" i="23" s="1"/>
  <c r="AO486" i="23"/>
  <c r="S223" i="23"/>
  <c r="S221" i="23"/>
  <c r="S306" i="23"/>
  <c r="AG306" i="23" s="1"/>
  <c r="S210" i="23"/>
  <c r="S209" i="23"/>
  <c r="AT194" i="23"/>
  <c r="S208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86" i="23" s="1"/>
  <c r="S79" i="23"/>
  <c r="S80" i="23"/>
  <c r="AE100" i="23"/>
  <c r="AE122" i="23" s="1"/>
  <c r="AM122" i="23" s="1"/>
  <c r="S343" i="23"/>
  <c r="S360" i="23"/>
  <c r="AS356" i="23"/>
  <c r="AG292" i="23"/>
  <c r="S357" i="23"/>
  <c r="S493" i="23" l="1"/>
  <c r="S492" i="23"/>
  <c r="S124" i="23"/>
  <c r="S122" i="23"/>
  <c r="S340" i="23"/>
  <c r="G489" i="23"/>
  <c r="N3" i="23" s="1"/>
  <c r="AE128" i="23"/>
  <c r="AE142" i="23" s="1"/>
  <c r="AM142" i="23" s="1"/>
  <c r="S143" i="23"/>
  <c r="S142" i="23"/>
  <c r="AM417" i="23"/>
  <c r="S418" i="23"/>
  <c r="AM238" i="23"/>
  <c r="S341" i="23"/>
  <c r="S491" i="23" s="1"/>
  <c r="S437" i="23"/>
  <c r="AO436" i="23"/>
  <c r="S161" i="23"/>
  <c r="AE148" i="23"/>
  <c r="AE160" i="23" s="1"/>
  <c r="AM160" i="23" s="1"/>
  <c r="S339" i="23"/>
  <c r="AT95" i="23"/>
  <c r="AT208" i="23"/>
  <c r="AG122" i="23"/>
  <c r="AO122" i="23" s="1"/>
  <c r="AG77" i="23"/>
  <c r="S490" i="23" l="1"/>
  <c r="AT340" i="23"/>
  <c r="AB488" i="23" l="1"/>
  <c r="S489" i="23"/>
  <c r="N6" i="23" s="1"/>
</calcChain>
</file>

<file path=xl/sharedStrings.xml><?xml version="1.0" encoding="utf-8"?>
<sst xmlns="http://schemas.openxmlformats.org/spreadsheetml/2006/main" count="4587" uniqueCount="1111">
  <si>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</si>
  <si>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</si>
  <si>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</si>
  <si>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</si>
  <si>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</si>
  <si>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</si>
  <si>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</si>
  <si>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</si>
  <si>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</si>
  <si>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</si>
  <si>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</si>
  <si>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</si>
  <si>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</si>
  <si>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</si>
  <si>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</si>
  <si>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</si>
  <si>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</si>
  <si>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</si>
  <si>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</si>
  <si>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</si>
  <si>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</si>
  <si>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</si>
  <si>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</si>
  <si>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</si>
  <si>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</si>
  <si>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</si>
  <si>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</si>
  <si>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</si>
  <si>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</si>
  <si>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</si>
  <si>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</si>
  <si>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</si>
  <si>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</si>
  <si>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</si>
  <si>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</si>
  <si>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</si>
  <si>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</si>
  <si>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</si>
  <si>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</si>
  <si>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</si>
  <si>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</si>
  <si>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</si>
  <si>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</si>
  <si>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</si>
  <si>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</si>
  <si>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</si>
  <si>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</si>
  <si>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</si>
  <si>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</si>
  <si>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</si>
  <si>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</si>
  <si>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</si>
  <si>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</si>
  <si>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</si>
  <si>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</si>
  <si>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</si>
  <si>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</si>
  <si>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</si>
  <si>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</si>
  <si>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</si>
  <si>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</si>
  <si>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</si>
  <si>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</si>
  <si>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</si>
  <si>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</si>
  <si>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</si>
  <si>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</si>
  <si>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</si>
  <si>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</si>
  <si>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</si>
  <si>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</si>
  <si>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</si>
  <si>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</si>
  <si>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</si>
  <si>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</si>
  <si>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</si>
  <si>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</si>
  <si>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</si>
  <si>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</si>
  <si>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</si>
  <si>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</si>
  <si>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</si>
  <si>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</si>
  <si>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</si>
  <si>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</si>
  <si>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</si>
  <si>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</si>
  <si>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</si>
  <si>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</si>
  <si>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</si>
  <si>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</si>
  <si>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</si>
  <si>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</si>
  <si>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</si>
  <si>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</si>
  <si>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</si>
  <si>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</si>
  <si>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</si>
  <si>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</si>
  <si>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</si>
  <si>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</si>
  <si>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</si>
  <si>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</si>
  <si>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</si>
  <si>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</si>
  <si>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</si>
  <si>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</si>
  <si>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</si>
  <si>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</si>
  <si>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</si>
  <si>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</si>
  <si>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</si>
  <si>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</si>
  <si>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</si>
  <si>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</si>
  <si>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</si>
  <si>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</si>
  <si>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</si>
  <si>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</si>
  <si>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</si>
  <si>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</si>
  <si>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</si>
  <si>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</si>
  <si>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</si>
  <si>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</si>
  <si>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</si>
  <si>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</si>
  <si>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</si>
  <si>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</si>
  <si>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</si>
  <si>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</si>
  <si>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</si>
  <si>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</si>
  <si>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</si>
  <si>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</si>
  <si>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</si>
  <si>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</si>
  <si>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</si>
  <si>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</si>
  <si>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</si>
  <si>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</si>
  <si>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</si>
  <si>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</si>
  <si>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</si>
  <si>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</si>
  <si>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</si>
  <si>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</si>
  <si>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</si>
  <si>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</si>
  <si>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</si>
  <si>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</si>
  <si>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</si>
  <si>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</si>
  <si>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</si>
  <si>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</si>
  <si>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</si>
  <si>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</si>
  <si>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</si>
  <si>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</si>
  <si>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</si>
  <si>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</si>
  <si>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</si>
  <si>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</si>
  <si>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</si>
  <si>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</si>
  <si>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</si>
  <si>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</si>
  <si>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</si>
  <si>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</si>
  <si>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</si>
  <si>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</si>
  <si>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</si>
  <si>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</si>
  <si>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</si>
  <si>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</si>
  <si>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</si>
  <si>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</si>
  <si>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</si>
  <si>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</si>
  <si>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</si>
  <si>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</si>
  <si>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</si>
  <si>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</si>
  <si>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</si>
  <si>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</si>
  <si>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</si>
  <si>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</si>
  <si>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</si>
  <si>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</si>
  <si>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</si>
  <si>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</si>
  <si>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</si>
  <si>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</si>
  <si>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</si>
  <si>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</si>
  <si>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</si>
  <si>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</si>
  <si>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</si>
  <si>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</si>
  <si>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</si>
  <si>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</si>
  <si>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</si>
  <si>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</si>
  <si>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</si>
  <si>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</si>
  <si>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</si>
  <si>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</si>
  <si>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</si>
  <si>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</si>
  <si>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</si>
  <si>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</si>
  <si>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</si>
  <si>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</si>
  <si>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</si>
  <si>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</si>
  <si>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</si>
  <si>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</si>
  <si>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</si>
  <si>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</si>
  <si>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</si>
  <si>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</si>
  <si>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</si>
  <si>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</si>
  <si>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</si>
  <si>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</si>
  <si>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</si>
  <si>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</si>
  <si>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</si>
  <si>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</si>
  <si>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</si>
  <si>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</si>
  <si>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</si>
  <si>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</si>
  <si>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</si>
  <si>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</si>
  <si>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</si>
  <si>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</si>
  <si>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</si>
  <si>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</si>
  <si>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</si>
  <si>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</si>
  <si>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</si>
  <si>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</si>
  <si>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</si>
  <si>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</si>
  <si>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</si>
  <si>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</si>
  <si>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</si>
  <si>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</si>
  <si>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</si>
  <si>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</si>
  <si>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</si>
  <si>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</si>
  <si>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</si>
  <si>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</si>
  <si>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</si>
  <si>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</si>
  <si>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</si>
  <si>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</si>
  <si>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</si>
  <si>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</si>
  <si>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</si>
  <si>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</si>
  <si>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</si>
  <si>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</si>
  <si>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</si>
  <si>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</si>
  <si>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</si>
  <si>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</si>
  <si>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</si>
  <si>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</si>
  <si>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</si>
  <si>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</si>
  <si>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</si>
  <si>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</si>
  <si>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</si>
  <si>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</si>
  <si>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</si>
  <si>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</si>
  <si>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</si>
  <si>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</si>
  <si>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</si>
  <si>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</si>
  <si>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</si>
  <si>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</si>
  <si>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</si>
  <si>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</si>
  <si>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</si>
  <si>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</si>
  <si>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</si>
  <si>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</si>
  <si>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</si>
  <si>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</si>
  <si>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</si>
  <si>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</si>
  <si>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</si>
  <si>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</si>
  <si>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</si>
  <si>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</si>
  <si>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</si>
  <si>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</si>
  <si>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</si>
  <si>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</si>
  <si>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</si>
  <si>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</si>
  <si>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</si>
  <si>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</si>
  <si>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</si>
  <si>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</si>
  <si>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</si>
  <si>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</si>
  <si>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</si>
  <si>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</si>
  <si>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</si>
  <si>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</si>
  <si>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</si>
  <si>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</si>
  <si>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</si>
  <si>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</si>
  <si>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</si>
  <si>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</si>
  <si>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</si>
  <si>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</si>
  <si>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</si>
  <si>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</si>
  <si>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</si>
  <si>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</si>
  <si>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</si>
  <si>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</si>
  <si>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</si>
  <si>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</si>
  <si>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</si>
  <si>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</si>
  <si>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</si>
  <si>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</si>
  <si>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</si>
  <si>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</si>
  <si>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</si>
  <si>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</si>
  <si>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</si>
  <si>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</si>
  <si>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</si>
  <si>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</si>
  <si>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</si>
  <si>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</si>
  <si>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</si>
  <si>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</si>
  <si>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</si>
  <si>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</si>
  <si>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</si>
  <si>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</si>
  <si>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</si>
  <si>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</si>
  <si>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</si>
  <si>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</si>
  <si>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</si>
  <si>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</si>
  <si>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</si>
  <si>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</si>
  <si>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</si>
  <si>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</si>
  <si>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</si>
  <si>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</si>
  <si>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</si>
  <si>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</si>
  <si>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</si>
  <si>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</si>
  <si>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</si>
  <si>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</si>
  <si>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</si>
  <si>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</si>
  <si>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</si>
  <si>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</si>
  <si>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</si>
  <si>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</si>
  <si>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</si>
  <si>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</si>
  <si>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</si>
  <si>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</si>
  <si>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</si>
  <si>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</si>
  <si>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</si>
  <si>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</si>
  <si>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</si>
  <si>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</si>
  <si>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</si>
  <si>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</si>
  <si>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</si>
  <si>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</si>
  <si>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</si>
  <si>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</si>
  <si>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</si>
  <si>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</si>
  <si>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</si>
  <si>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</si>
  <si>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</si>
  <si>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</si>
  <si>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</si>
  <si>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</si>
  <si>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</si>
  <si>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</si>
  <si>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</si>
  <si>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</si>
  <si>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</si>
  <si>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</si>
  <si>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</si>
  <si>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</si>
  <si>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</si>
  <si>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</si>
  <si>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</si>
  <si>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</si>
  <si>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</si>
  <si>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</si>
  <si>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</si>
  <si>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</si>
  <si>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</si>
  <si>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</si>
  <si>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</si>
  <si>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</si>
  <si>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</si>
  <si>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</si>
  <si>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</si>
  <si>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</si>
  <si>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</si>
  <si>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</si>
  <si>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</si>
  <si>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</si>
  <si>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</si>
  <si>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</si>
  <si>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</si>
  <si>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</si>
  <si>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</si>
  <si>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</si>
  <si>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</si>
  <si>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</si>
  <si>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</si>
  <si>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</si>
  <si>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</si>
  <si>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</si>
  <si>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</si>
  <si>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</si>
  <si>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</si>
  <si>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</si>
  <si>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</si>
  <si>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</si>
  <si>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</si>
  <si>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</si>
  <si>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</si>
  <si>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</si>
  <si>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</si>
  <si>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</si>
  <si>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</si>
  <si>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</si>
  <si>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</si>
  <si>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</si>
  <si>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</si>
  <si>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</si>
  <si>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</si>
  <si>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</si>
  <si>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</si>
  <si>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</si>
  <si>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</si>
  <si>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</si>
  <si>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</si>
  <si>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</si>
  <si>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</si>
  <si>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</si>
  <si>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</si>
  <si>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</si>
  <si>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</si>
  <si>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</si>
  <si>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</si>
  <si>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</si>
  <si>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</si>
  <si>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</si>
  <si>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</si>
  <si>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</si>
  <si>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</si>
  <si>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</si>
  <si>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</si>
  <si>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</si>
  <si>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</si>
  <si>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</si>
  <si>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</si>
  <si>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</si>
  <si>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</si>
  <si>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</si>
  <si>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</si>
  <si>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</si>
  <si>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</si>
  <si>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</si>
  <si>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</si>
  <si>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</si>
  <si>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</si>
  <si>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</si>
  <si>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</si>
  <si>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</si>
  <si>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</si>
  <si>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</si>
  <si>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</si>
  <si>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</si>
  <si>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</si>
  <si>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</si>
  <si>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</si>
  <si>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</si>
  <si>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</si>
  <si>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</si>
  <si>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</si>
  <si>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</si>
  <si>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</si>
  <si>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</si>
  <si>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</si>
  <si>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</si>
  <si>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</si>
  <si>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</si>
  <si>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</si>
  <si>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</si>
  <si>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</si>
  <si>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</si>
  <si>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</si>
  <si>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</si>
  <si>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</si>
  <si>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</si>
  <si>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</si>
  <si>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</si>
  <si>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</si>
  <si>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</si>
  <si>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</si>
  <si>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</si>
  <si>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</si>
  <si>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</si>
  <si>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</si>
  <si>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</si>
  <si>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</si>
  <si>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</si>
  <si>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</si>
  <si>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</si>
  <si>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</si>
  <si>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</si>
  <si>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</si>
  <si>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</si>
  <si>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</si>
  <si>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</si>
  <si>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</si>
  <si>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</si>
  <si>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</si>
  <si>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</si>
  <si>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</si>
  <si>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</si>
  <si>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</si>
  <si>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</si>
  <si>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</si>
  <si>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</si>
  <si>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</si>
  <si>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</si>
  <si>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</si>
  <si>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</si>
  <si>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</si>
  <si>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</si>
  <si>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</si>
  <si>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</si>
  <si>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</si>
  <si>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</si>
  <si>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</si>
  <si>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</si>
  <si>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</si>
  <si>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</si>
  <si>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</si>
  <si>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</si>
  <si>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</si>
  <si>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</si>
  <si>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</si>
  <si>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</si>
  <si>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</si>
  <si>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</si>
  <si>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</si>
  <si>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</si>
  <si>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</si>
  <si>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</si>
  <si>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</si>
  <si>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</si>
  <si>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</si>
  <si>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</si>
  <si>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</si>
  <si>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</si>
  <si>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</si>
  <si>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</si>
  <si>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</si>
  <si>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</si>
  <si>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</si>
  <si>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</si>
  <si>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</si>
  <si>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</si>
  <si>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</si>
  <si>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</si>
  <si>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</si>
  <si>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</si>
  <si>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</si>
  <si>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</si>
  <si>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</si>
  <si>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</si>
  <si>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</si>
  <si>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</si>
  <si>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</si>
  <si>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</si>
  <si>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</si>
  <si>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</si>
  <si>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</si>
  <si>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</si>
  <si>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</si>
  <si>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</si>
  <si>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</si>
  <si>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</si>
  <si>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</si>
  <si>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</si>
  <si>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</si>
  <si>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</si>
  <si>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</si>
  <si>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</si>
  <si>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</si>
  <si>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</si>
  <si>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</si>
  <si>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</si>
  <si>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</si>
  <si>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</si>
  <si>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</si>
  <si>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</si>
  <si>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</si>
  <si>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</si>
  <si>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</si>
  <si>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</si>
  <si>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</si>
  <si>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</si>
  <si>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</si>
  <si>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</si>
  <si>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</si>
  <si>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</si>
  <si>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</si>
  <si>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</si>
  <si>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</si>
  <si>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</si>
  <si>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</si>
  <si>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</si>
  <si>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</si>
  <si>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</si>
  <si>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</si>
  <si>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</si>
  <si>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</si>
  <si>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</si>
  <si>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</si>
  <si>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</si>
  <si>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</si>
  <si>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</si>
  <si>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</si>
  <si>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</si>
  <si>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</si>
  <si>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</si>
  <si>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</si>
  <si>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</si>
  <si>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</si>
  <si>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</si>
  <si>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</si>
  <si>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</si>
  <si>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</si>
  <si>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</si>
  <si>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</si>
  <si>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</si>
  <si>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</si>
  <si>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</si>
  <si>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</si>
  <si>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</si>
  <si>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</si>
  <si>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</si>
  <si>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</si>
  <si>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</si>
  <si>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</si>
  <si>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</si>
  <si>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</si>
  <si>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</si>
  <si>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</si>
  <si>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</si>
  <si>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</si>
  <si>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</si>
  <si>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</si>
  <si>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</si>
  <si>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</si>
  <si>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</si>
  <si>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</si>
  <si>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</si>
  <si>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</si>
  <si>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</si>
  <si>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</si>
  <si>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</si>
  <si>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</si>
  <si>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</si>
  <si>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</si>
  <si>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</si>
  <si>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</si>
  <si>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</si>
  <si>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</si>
  <si>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</si>
  <si>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</si>
  <si>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</si>
  <si>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</si>
  <si>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</si>
  <si>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</si>
  <si>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</si>
  <si>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</si>
  <si>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</si>
  <si>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</si>
  <si>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</si>
  <si>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</si>
  <si>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</si>
  <si>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</si>
  <si>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</si>
  <si>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</si>
  <si>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</si>
  <si>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</si>
  <si>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</si>
  <si>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</si>
  <si>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</si>
  <si>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</si>
  <si>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</si>
  <si>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</si>
  <si>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</si>
  <si>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</si>
  <si>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</si>
  <si>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</si>
  <si>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</si>
  <si>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</si>
  <si>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</si>
  <si>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</si>
  <si>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</si>
  <si>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</si>
  <si>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</si>
  <si>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</si>
  <si>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</si>
  <si>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</si>
  <si>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</si>
  <si>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</si>
  <si>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</si>
  <si>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</si>
  <si>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</si>
  <si>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</si>
  <si>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</si>
  <si>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</si>
  <si>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</si>
  <si>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</si>
  <si>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</si>
  <si>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</si>
  <si>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</si>
  <si>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</si>
  <si>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</si>
  <si>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</si>
  <si>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</si>
  <si>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</si>
  <si>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</si>
  <si>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</si>
  <si>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</si>
  <si>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</si>
  <si>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</si>
  <si>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</si>
  <si>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</si>
  <si>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</si>
  <si>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</si>
  <si>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</si>
  <si>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</si>
  <si>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</si>
  <si>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</si>
  <si>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</si>
  <si>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</si>
  <si>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</si>
  <si>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</si>
  <si>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</si>
  <si>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</si>
  <si>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</si>
  <si>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</si>
  <si>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</si>
  <si>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</si>
  <si>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</si>
  <si>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</si>
  <si>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</si>
  <si>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</si>
  <si>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</si>
  <si>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</si>
  <si>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</si>
  <si>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</si>
  <si>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</si>
  <si>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</si>
  <si>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</si>
  <si>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</si>
  <si>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</si>
  <si>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</si>
  <si>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</si>
  <si>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</si>
  <si>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</si>
  <si>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</si>
  <si>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</si>
  <si>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</si>
  <si>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</si>
  <si>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</si>
  <si>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</si>
  <si>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</si>
  <si>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</si>
  <si>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</si>
  <si>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</si>
  <si>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</si>
  <si>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</si>
  <si>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</si>
  <si>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</si>
  <si>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</si>
  <si>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</si>
  <si>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</si>
  <si>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</si>
  <si>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</si>
  <si>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</si>
  <si>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</si>
  <si>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</si>
  <si>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</si>
  <si>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</si>
  <si>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</si>
  <si>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</si>
  <si>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</si>
  <si>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</si>
  <si>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</si>
  <si>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</si>
  <si>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</si>
  <si>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</si>
  <si>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</si>
  <si>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</si>
  <si>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</si>
  <si>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</si>
  <si>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</si>
  <si>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</si>
  <si>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</si>
  <si>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</si>
  <si>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</si>
  <si>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</si>
  <si>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</si>
  <si>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</si>
  <si>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</si>
  <si>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</si>
  <si>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</si>
  <si>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</si>
  <si>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</si>
  <si>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</si>
  <si>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</si>
  <si>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</si>
  <si>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</si>
  <si>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</si>
  <si>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</si>
  <si>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</si>
  <si>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</si>
  <si>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</si>
  <si>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</si>
  <si>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</si>
  <si>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</si>
  <si>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</si>
  <si>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</si>
  <si>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</si>
  <si>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</si>
  <si>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</si>
  <si>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</si>
  <si>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</si>
  <si>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</si>
  <si>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</si>
  <si>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</si>
  <si>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</si>
  <si>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</si>
  <si>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</si>
  <si>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</si>
  <si>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</si>
  <si>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</si>
  <si>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</si>
  <si>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</si>
  <si>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</si>
  <si>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</si>
  <si>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</si>
  <si>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</si>
  <si>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</si>
  <si>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</si>
  <si>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</si>
  <si>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</si>
  <si>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</si>
  <si>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</si>
  <si>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</si>
  <si>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</si>
  <si>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</si>
  <si>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</si>
  <si>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</si>
  <si>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</si>
  <si>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</si>
  <si>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</si>
  <si>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</si>
  <si>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</si>
  <si>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</si>
  <si>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</si>
  <si>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</si>
  <si>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</si>
  <si>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</si>
  <si>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</si>
  <si>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</si>
  <si>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</si>
  <si>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</si>
  <si>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</si>
  <si>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</si>
  <si>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</si>
  <si>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</si>
  <si>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</si>
  <si>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</si>
  <si>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</si>
  <si>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</si>
  <si>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</si>
  <si>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</si>
  <si>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</si>
  <si>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</si>
  <si>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</si>
  <si>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</si>
  <si>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</si>
  <si>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</si>
  <si>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</si>
  <si>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</si>
  <si>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</si>
  <si>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</si>
  <si>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</si>
  <si>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</si>
  <si>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</si>
  <si>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</si>
  <si>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</si>
  <si>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</si>
  <si>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</si>
  <si>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</si>
  <si>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</si>
  <si>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</si>
  <si>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</si>
  <si>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</si>
  <si>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</si>
  <si>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</si>
  <si>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</si>
  <si>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</si>
  <si>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</si>
  <si>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</si>
  <si>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</si>
  <si>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</si>
  <si>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</si>
  <si>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</si>
  <si>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</si>
  <si>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</si>
  <si>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</si>
  <si>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</si>
  <si>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</si>
  <si>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</si>
  <si>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</si>
  <si>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</si>
  <si>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</si>
  <si>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</si>
  <si>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</si>
  <si>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</si>
  <si>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</si>
  <si>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</si>
  <si>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</si>
  <si>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</si>
  <si>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</si>
  <si>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</si>
  <si>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</si>
  <si>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</si>
  <si>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</si>
  <si>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</si>
  <si>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</si>
  <si>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</si>
  <si>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</si>
  <si>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</si>
  <si>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</si>
  <si>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</si>
  <si>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</si>
  <si>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</si>
  <si>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</si>
  <si>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</si>
  <si>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</si>
  <si>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</si>
  <si>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</si>
  <si>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</si>
  <si>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</si>
  <si>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</si>
  <si>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</si>
  <si>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</si>
  <si>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</si>
  <si>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</si>
  <si>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</si>
  <si>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</si>
  <si>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</si>
  <si>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</si>
  <si>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</si>
  <si>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</si>
  <si>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</si>
  <si>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</si>
  <si>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</si>
  <si>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</si>
  <si>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</si>
  <si>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</si>
  <si>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</si>
  <si>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</si>
  <si>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</si>
  <si>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</si>
  <si>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</si>
  <si>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</si>
  <si>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</si>
  <si>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</si>
  <si>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</si>
  <si>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</si>
  <si>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</si>
  <si>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</si>
  <si>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</si>
  <si>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</si>
  <si>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</si>
  <si>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</si>
  <si>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</si>
  <si>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</si>
  <si>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</si>
  <si>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</si>
  <si>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</si>
  <si>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</si>
  <si>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</si>
  <si>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</si>
  <si>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</si>
  <si>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</si>
  <si>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</si>
  <si>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</si>
  <si>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</si>
  <si>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</si>
  <si>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</si>
  <si>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</si>
  <si>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</si>
  <si>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</si>
  <si>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</si>
  <si>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</si>
  <si>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</si>
  <si>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</si>
  <si>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</si>
  <si>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</si>
  <si>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</si>
  <si>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</si>
  <si>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</si>
  <si>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</si>
  <si>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</si>
  <si>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</si>
  <si>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</si>
  <si>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</si>
  <si>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</si>
  <si>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</si>
  <si>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</si>
  <si>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</si>
  <si>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</si>
  <si>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</si>
  <si>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</si>
  <si>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</si>
  <si>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</si>
  <si>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</si>
  <si>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</si>
  <si>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</si>
  <si>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</si>
  <si>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</si>
  <si>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</si>
  <si>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</si>
  <si>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</si>
  <si>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</si>
  <si>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</si>
  <si>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</si>
  <si>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</si>
  <si>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</si>
  <si>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</si>
  <si>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</si>
  <si>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</si>
  <si>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</si>
  <si>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</si>
  <si>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</si>
  <si>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</si>
  <si>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</si>
  <si>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</si>
  <si>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перев'язувальної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</si>
  <si>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</si>
  <si>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</si>
  <si>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</si>
  <si>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</si>
  <si>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</si>
  <si>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</si>
  <si>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</si>
  <si>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</si>
  <si>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</si>
  <si>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</si>
  <si>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</si>
  <si>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</si>
  <si>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</si>
  <si>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</si>
  <si>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</si>
  <si>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</si>
  <si>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</si>
  <si>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</si>
  <si>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</si>
  <si>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</si>
  <si>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</si>
  <si>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</si>
  <si>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</si>
  <si>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>10000</t>
  </si>
  <si>
    <t xml:space="preserve">Лікар-хірург </t>
  </si>
  <si>
    <t>"ТРОСТЯНЕЦЬКА МІСЬКА ЛІКАРНЯ" ТРОСТЯНЕЦЬКОЇ МІСЬКОЇ РАДИ з 1 вересня 2025 року</t>
  </si>
  <si>
    <t>14. ЦЕНТР МЕНТАЛЬНОГО (ПСИХІЧНОГО) ЗДОРОВ’Я</t>
  </si>
  <si>
    <t>"03" вересня 2025 р.</t>
  </si>
  <si>
    <t>Додаток
до рішення виконавчого комітету Тростянецької міської ради
№ 601 від 03 вересня 2025 року</t>
  </si>
  <si>
    <t>Заступник міського голови</t>
  </si>
  <si>
    <t xml:space="preserve"> __________ Людмила ЛИННИК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</si>
</sst>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3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" fontId="16" fillId="2" borderId="36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8" fillId="2" borderId="0" xfId="0" applyNumberFormat="1" applyFont="1" applyFill="1" applyAlignment="1" applyProtection="1">
      <alignment horizontal="right" vertical="top" wrapText="1"/>
      <protection locked="0"/>
    </xf>
    <xf numFmtId="2" fontId="2" fillId="2" borderId="0" xfId="0" applyNumberFormat="1" applyFont="1" applyFill="1" applyAlignment="1" applyProtection="1">
      <alignment horizontal="right" vertical="top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28" t="s">
        <v>192</v>
      </c>
      <c r="B1" s="728"/>
      <c r="C1" s="728"/>
      <c r="D1" s="728"/>
      <c r="E1" s="728"/>
      <c r="F1" s="728"/>
      <c r="G1" s="728"/>
      <c r="H1" s="728"/>
    </row>
    <row r="2" spans="1:8" ht="15.75">
      <c r="A2" s="728" t="s">
        <v>191</v>
      </c>
      <c r="B2" s="728"/>
      <c r="C2" s="728"/>
      <c r="D2" s="728"/>
      <c r="E2" s="728"/>
      <c r="F2" s="728"/>
      <c r="G2" s="728"/>
      <c r="H2" s="728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642</v>
      </c>
      <c r="B4" s="37" t="s">
        <v>643</v>
      </c>
      <c r="C4" s="37" t="s">
        <v>651</v>
      </c>
      <c r="D4" s="37" t="s">
        <v>652</v>
      </c>
      <c r="E4" s="37" t="s">
        <v>653</v>
      </c>
      <c r="F4" s="37" t="s">
        <v>654</v>
      </c>
      <c r="G4" s="37" t="s">
        <v>655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657</v>
      </c>
      <c r="B6" s="4" t="s">
        <v>843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659</v>
      </c>
      <c r="B7" s="4" t="s">
        <v>689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660</v>
      </c>
      <c r="B8" s="4" t="s">
        <v>690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661</v>
      </c>
      <c r="B9" s="4" t="s">
        <v>691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680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681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692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683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5" customFormat="1" ht="53.25" customHeight="1">
      <c r="A1" s="854" t="s">
        <v>996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4"/>
      <c r="P1" s="854"/>
      <c r="Q1" s="854"/>
      <c r="R1" s="854"/>
      <c r="S1" s="854"/>
    </row>
    <row r="2" spans="1:19" s="648" customFormat="1" ht="36" customHeight="1">
      <c r="A2" s="646"/>
      <c r="B2" s="647" t="s">
        <v>992</v>
      </c>
      <c r="C2" s="647"/>
      <c r="D2" s="647"/>
      <c r="E2" s="647"/>
      <c r="F2" s="647"/>
      <c r="G2" s="647" t="s">
        <v>993</v>
      </c>
      <c r="H2" s="647" t="s">
        <v>994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995</v>
      </c>
    </row>
    <row r="3" spans="1:19" ht="30" hidden="1">
      <c r="A3" s="383" t="s">
        <v>789</v>
      </c>
      <c r="B3" s="200" t="s">
        <v>202</v>
      </c>
      <c r="C3" s="200" t="s">
        <v>719</v>
      </c>
      <c r="D3" s="201" t="s">
        <v>962</v>
      </c>
      <c r="E3" s="201" t="s">
        <v>622</v>
      </c>
      <c r="F3" s="201" t="s">
        <v>396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790</v>
      </c>
      <c r="B4" s="190" t="s">
        <v>344</v>
      </c>
      <c r="C4" s="379" t="s">
        <v>480</v>
      </c>
      <c r="D4" s="191" t="s">
        <v>503</v>
      </c>
      <c r="E4" s="191" t="s">
        <v>575</v>
      </c>
      <c r="F4" s="191" t="s">
        <v>405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790</v>
      </c>
      <c r="B5" s="390" t="s">
        <v>482</v>
      </c>
      <c r="C5" s="379" t="s">
        <v>480</v>
      </c>
      <c r="D5" s="311" t="s">
        <v>503</v>
      </c>
      <c r="E5" s="311" t="s">
        <v>575</v>
      </c>
      <c r="F5" s="311" t="s">
        <v>405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30" hidden="1">
      <c r="A6" s="372" t="s">
        <v>790</v>
      </c>
      <c r="B6" s="190" t="s">
        <v>117</v>
      </c>
      <c r="C6" s="190" t="s">
        <v>968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790</v>
      </c>
      <c r="B7" s="190" t="s">
        <v>118</v>
      </c>
      <c r="C7" s="190" t="s">
        <v>968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790</v>
      </c>
      <c r="B8" s="190" t="s">
        <v>119</v>
      </c>
      <c r="C8" s="190" t="s">
        <v>968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792</v>
      </c>
      <c r="B9" s="371" t="s">
        <v>269</v>
      </c>
      <c r="C9" s="379" t="s">
        <v>801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5.75" hidden="1" thickBot="1">
      <c r="A10" s="372" t="s">
        <v>793</v>
      </c>
      <c r="B10" s="382" t="s">
        <v>976</v>
      </c>
      <c r="C10" s="382" t="s">
        <v>976</v>
      </c>
      <c r="D10" s="191" t="s">
        <v>506</v>
      </c>
      <c r="E10" s="195"/>
      <c r="F10" s="195" t="s">
        <v>403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616</v>
      </c>
      <c r="B11" s="489" t="s">
        <v>203</v>
      </c>
      <c r="C11" s="490" t="s">
        <v>497</v>
      </c>
      <c r="D11" s="491" t="s">
        <v>971</v>
      </c>
      <c r="E11" s="491"/>
      <c r="F11" s="491" t="s">
        <v>399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5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4.25">
      <c r="A13" s="327"/>
      <c r="B13" s="634" t="s">
        <v>680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5">
      <c r="A14" s="284"/>
      <c r="B14" s="638" t="s">
        <v>681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822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697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5">
      <c r="A17" s="284"/>
      <c r="B17" s="643" t="s">
        <v>683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40" t="s">
        <v>1068</v>
      </c>
      <c r="B1" s="731"/>
      <c r="C1" s="731"/>
      <c r="D1" s="731"/>
      <c r="E1" s="731"/>
      <c r="F1" s="731"/>
      <c r="G1" s="731"/>
      <c r="H1" s="731"/>
      <c r="I1" s="731"/>
      <c r="J1" s="731"/>
      <c r="K1" s="731"/>
      <c r="L1" s="731"/>
      <c r="M1" s="731"/>
      <c r="N1" s="731"/>
      <c r="O1" s="731"/>
      <c r="P1" s="731"/>
      <c r="Q1" s="731"/>
      <c r="R1" s="731"/>
      <c r="S1" s="741"/>
    </row>
    <row r="2" spans="1:19" ht="30.75" customHeight="1">
      <c r="A2" s="372" t="s">
        <v>789</v>
      </c>
      <c r="B2" s="190" t="s">
        <v>1026</v>
      </c>
      <c r="C2" s="190" t="s">
        <v>798</v>
      </c>
      <c r="D2" s="191" t="s">
        <v>543</v>
      </c>
      <c r="E2" s="191"/>
      <c r="F2" s="191" t="s">
        <v>396</v>
      </c>
      <c r="G2" s="497">
        <v>1</v>
      </c>
      <c r="H2" s="575"/>
      <c r="I2" s="588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789</v>
      </c>
      <c r="B3" s="190" t="s">
        <v>301</v>
      </c>
      <c r="C3" s="190" t="s">
        <v>301</v>
      </c>
      <c r="D3" s="191" t="s">
        <v>543</v>
      </c>
      <c r="E3" s="191"/>
      <c r="F3" s="191" t="s">
        <v>396</v>
      </c>
      <c r="G3" s="497">
        <v>0.25</v>
      </c>
      <c r="H3" s="573"/>
      <c r="I3" s="575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789</v>
      </c>
      <c r="B4" s="190" t="s">
        <v>1004</v>
      </c>
      <c r="C4" s="190" t="s">
        <v>1003</v>
      </c>
      <c r="D4" s="191" t="s">
        <v>543</v>
      </c>
      <c r="E4" s="191"/>
      <c r="F4" s="191" t="s">
        <v>396</v>
      </c>
      <c r="G4" s="497">
        <v>1</v>
      </c>
      <c r="H4" s="573"/>
      <c r="I4" s="575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789</v>
      </c>
      <c r="B5" s="663" t="s">
        <v>1005</v>
      </c>
      <c r="C5" s="190" t="s">
        <v>1005</v>
      </c>
      <c r="D5" s="191" t="s">
        <v>543</v>
      </c>
      <c r="E5" s="191"/>
      <c r="F5" s="191" t="s">
        <v>396</v>
      </c>
      <c r="G5" s="497">
        <v>1</v>
      </c>
      <c r="H5" s="573"/>
      <c r="I5" s="575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789</v>
      </c>
      <c r="B6" s="663" t="s">
        <v>590</v>
      </c>
      <c r="C6" s="663" t="s">
        <v>590</v>
      </c>
      <c r="D6" s="191" t="s">
        <v>594</v>
      </c>
      <c r="E6" s="201" t="s">
        <v>595</v>
      </c>
      <c r="F6" s="201" t="s">
        <v>396</v>
      </c>
      <c r="G6" s="581">
        <v>1</v>
      </c>
      <c r="H6" s="573"/>
      <c r="I6" s="575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2" t="s">
        <v>789</v>
      </c>
      <c r="B7" s="653" t="s">
        <v>696</v>
      </c>
      <c r="C7" s="653" t="s">
        <v>696</v>
      </c>
      <c r="D7" s="191" t="s">
        <v>543</v>
      </c>
      <c r="E7" s="191" t="s">
        <v>1009</v>
      </c>
      <c r="F7" s="191" t="s">
        <v>396</v>
      </c>
      <c r="G7" s="497">
        <v>0.5</v>
      </c>
      <c r="H7" s="573"/>
      <c r="I7" s="575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2" t="s">
        <v>789</v>
      </c>
      <c r="B8" s="653" t="s">
        <v>1006</v>
      </c>
      <c r="C8" s="653" t="s">
        <v>1006</v>
      </c>
      <c r="D8" s="191" t="s">
        <v>543</v>
      </c>
      <c r="E8" s="191"/>
      <c r="F8" s="191" t="s">
        <v>396</v>
      </c>
      <c r="G8" s="497">
        <v>3</v>
      </c>
      <c r="H8" s="573"/>
      <c r="I8" s="575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2" t="s">
        <v>789</v>
      </c>
      <c r="B9" s="653" t="s">
        <v>126</v>
      </c>
      <c r="C9" s="653" t="s">
        <v>126</v>
      </c>
      <c r="D9" s="195" t="s">
        <v>543</v>
      </c>
      <c r="E9" s="195"/>
      <c r="F9" s="195" t="s">
        <v>398</v>
      </c>
      <c r="G9" s="572">
        <v>2</v>
      </c>
      <c r="H9" s="602"/>
      <c r="I9" s="592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2" t="s">
        <v>790</v>
      </c>
      <c r="B10" s="653" t="s">
        <v>1007</v>
      </c>
      <c r="C10" s="653" t="s">
        <v>1007</v>
      </c>
      <c r="D10" s="191" t="s">
        <v>1010</v>
      </c>
      <c r="E10" s="191"/>
      <c r="F10" s="191" t="s">
        <v>397</v>
      </c>
      <c r="G10" s="497">
        <v>2</v>
      </c>
      <c r="H10" s="573"/>
      <c r="I10" s="575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2" t="s">
        <v>790</v>
      </c>
      <c r="B11" s="653" t="s">
        <v>1008</v>
      </c>
      <c r="C11" s="653" t="s">
        <v>1008</v>
      </c>
      <c r="D11" s="191" t="s">
        <v>1010</v>
      </c>
      <c r="E11" s="191"/>
      <c r="F11" s="191" t="s">
        <v>397</v>
      </c>
      <c r="G11" s="497">
        <v>2</v>
      </c>
      <c r="H11" s="573"/>
      <c r="I11" s="575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2" t="s">
        <v>790</v>
      </c>
      <c r="B12" s="190" t="s">
        <v>1058</v>
      </c>
      <c r="C12" s="379" t="s">
        <v>21</v>
      </c>
      <c r="D12" s="191" t="s">
        <v>504</v>
      </c>
      <c r="E12" s="191"/>
      <c r="F12" s="191" t="s">
        <v>400</v>
      </c>
      <c r="G12" s="497">
        <v>1</v>
      </c>
      <c r="H12" s="575"/>
      <c r="I12" s="585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2" t="s">
        <v>790</v>
      </c>
      <c r="B13" s="190" t="s">
        <v>89</v>
      </c>
      <c r="C13" s="190" t="s">
        <v>968</v>
      </c>
      <c r="D13" s="191" t="s">
        <v>504</v>
      </c>
      <c r="E13" s="191"/>
      <c r="F13" s="191" t="s">
        <v>398</v>
      </c>
      <c r="G13" s="497">
        <v>2</v>
      </c>
      <c r="H13" s="602"/>
      <c r="I13" s="575"/>
      <c r="J13" s="191"/>
      <c r="K13" s="191"/>
      <c r="L13" s="366"/>
      <c r="M13" s="532"/>
      <c r="N13" s="305"/>
      <c r="O13" s="160"/>
      <c r="P13" s="160"/>
      <c r="Q13" s="160"/>
      <c r="R13" s="160"/>
      <c r="S13" s="123"/>
    </row>
    <row r="14" spans="1:19" ht="30">
      <c r="A14" s="372" t="s">
        <v>790</v>
      </c>
      <c r="B14" s="190" t="s">
        <v>1059</v>
      </c>
      <c r="C14" s="190" t="s">
        <v>968</v>
      </c>
      <c r="D14" s="191" t="s">
        <v>504</v>
      </c>
      <c r="E14" s="191"/>
      <c r="F14" s="191" t="s">
        <v>400</v>
      </c>
      <c r="G14" s="497">
        <v>3</v>
      </c>
      <c r="H14" s="602"/>
      <c r="I14" s="575"/>
      <c r="J14" s="191"/>
      <c r="K14" s="191"/>
      <c r="L14" s="366"/>
      <c r="M14" s="532"/>
      <c r="N14" s="305"/>
      <c r="O14" s="160"/>
      <c r="P14" s="160"/>
      <c r="Q14" s="160"/>
      <c r="R14" s="160"/>
      <c r="S14" s="123"/>
    </row>
    <row r="15" spans="1:19" ht="30" customHeight="1">
      <c r="A15" s="372" t="s">
        <v>790</v>
      </c>
      <c r="B15" s="190" t="s">
        <v>555</v>
      </c>
      <c r="C15" s="190" t="s">
        <v>303</v>
      </c>
      <c r="D15" s="311" t="s">
        <v>504</v>
      </c>
      <c r="E15" s="311"/>
      <c r="F15" s="311" t="s">
        <v>398</v>
      </c>
      <c r="G15" s="497">
        <v>1</v>
      </c>
      <c r="H15" s="602"/>
      <c r="I15" s="598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790</v>
      </c>
      <c r="B16" s="190" t="s">
        <v>556</v>
      </c>
      <c r="C16" s="190" t="s">
        <v>303</v>
      </c>
      <c r="D16" s="191" t="s">
        <v>504</v>
      </c>
      <c r="E16" s="195"/>
      <c r="F16" s="195" t="s">
        <v>397</v>
      </c>
      <c r="G16" s="572">
        <v>1</v>
      </c>
      <c r="H16" s="497"/>
      <c r="I16" s="592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2" t="s">
        <v>789</v>
      </c>
      <c r="B17" s="190" t="s">
        <v>1011</v>
      </c>
      <c r="C17" s="194" t="s">
        <v>734</v>
      </c>
      <c r="D17" s="195" t="s">
        <v>543</v>
      </c>
      <c r="E17" s="195"/>
      <c r="F17" s="195" t="s">
        <v>398</v>
      </c>
      <c r="G17" s="572">
        <v>1</v>
      </c>
      <c r="H17" s="602"/>
      <c r="I17" s="592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961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29"/>
      <c r="B96" s="729"/>
      <c r="C96" s="729"/>
      <c r="D96" s="729"/>
      <c r="E96" s="729"/>
      <c r="F96" s="729"/>
      <c r="G96" s="729"/>
      <c r="H96" s="729"/>
      <c r="I96" s="729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30"/>
      <c r="B162" s="730"/>
      <c r="C162" s="730"/>
      <c r="D162" s="730"/>
      <c r="E162" s="730"/>
      <c r="F162" s="730"/>
      <c r="G162" s="730"/>
      <c r="H162" s="730"/>
      <c r="I162" s="730"/>
    </row>
    <row r="163" spans="1:19" ht="15.75">
      <c r="A163" s="730"/>
      <c r="B163" s="730"/>
      <c r="C163" s="730"/>
      <c r="D163" s="730"/>
      <c r="E163" s="730"/>
      <c r="F163" s="730"/>
      <c r="G163" s="730"/>
      <c r="H163" s="730"/>
      <c r="I163" s="730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28"/>
      <c r="B217" s="728"/>
      <c r="C217" s="728"/>
      <c r="D217" s="728"/>
      <c r="E217" s="728"/>
      <c r="F217" s="728"/>
      <c r="G217" s="728"/>
      <c r="H217" s="728"/>
      <c r="I217" s="728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28"/>
      <c r="B235" s="728"/>
      <c r="C235" s="728"/>
      <c r="D235" s="728"/>
      <c r="E235" s="728"/>
      <c r="F235" s="728"/>
      <c r="G235" s="728"/>
      <c r="H235" s="728"/>
      <c r="I235" s="728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28"/>
      <c r="B263" s="728"/>
      <c r="C263" s="728"/>
      <c r="D263" s="728"/>
      <c r="E263" s="728"/>
      <c r="F263" s="728"/>
      <c r="G263" s="728"/>
      <c r="H263" s="728"/>
      <c r="I263" s="728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28"/>
      <c r="B316" s="728"/>
      <c r="C316" s="728"/>
      <c r="D316" s="728"/>
      <c r="E316" s="728"/>
      <c r="F316" s="728"/>
      <c r="G316" s="728"/>
      <c r="H316" s="728"/>
      <c r="I316" s="728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28"/>
      <c r="B374" s="728"/>
      <c r="C374" s="728"/>
      <c r="D374" s="728"/>
      <c r="E374" s="728"/>
      <c r="F374" s="728"/>
      <c r="G374" s="728"/>
      <c r="H374" s="728"/>
      <c r="I374" s="728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506"/>
  <sheetViews>
    <sheetView showZeros="0" tabSelected="1" showWhiteSpace="0" view="pageBreakPreview" zoomScale="80" zoomScaleNormal="70" zoomScaleSheetLayoutView="80" zoomScalePageLayoutView="60" workbookViewId="0">
      <selection activeCell="U6" sqref="U6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2" customWidth="1"/>
    <col min="39" max="39" width="11" style="522" customWidth="1"/>
    <col min="40" max="40" width="9" style="522" customWidth="1"/>
    <col min="41" max="41" width="11" style="522" customWidth="1"/>
    <col min="42" max="42" width="9.28515625" style="522" customWidth="1"/>
    <col min="43" max="43" width="11" style="522" customWidth="1"/>
    <col min="44" max="44" width="9.28515625" style="522" customWidth="1"/>
    <col min="45" max="45" width="11" style="52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4"/>
  </cols>
  <sheetData>
    <row r="1" spans="1:60" ht="42" customHeight="1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778" t="s">
        <v>1108</v>
      </c>
      <c r="L1" s="779"/>
      <c r="M1" s="779"/>
      <c r="N1" s="779"/>
      <c r="O1" s="779"/>
      <c r="P1" s="779"/>
      <c r="Q1" s="779"/>
      <c r="R1" s="779"/>
      <c r="S1" s="779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61" t="s">
        <v>532</v>
      </c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72" t="s">
        <v>533</v>
      </c>
      <c r="O2" s="772"/>
      <c r="P2" s="772"/>
      <c r="Q2" s="772"/>
      <c r="R2" s="772"/>
      <c r="S2" s="772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70"/>
      <c r="AG2" s="770"/>
      <c r="AH2" s="770"/>
      <c r="AI2" s="770"/>
      <c r="AJ2" s="770"/>
      <c r="AM2" s="769"/>
      <c r="AN2" s="769"/>
      <c r="AO2" s="176"/>
      <c r="AP2" s="176"/>
      <c r="AQ2" s="178"/>
      <c r="AR2" s="178"/>
      <c r="AS2" s="179"/>
      <c r="AT2" s="87"/>
    </row>
    <row r="3" spans="1:60">
      <c r="A3" s="761" t="s">
        <v>538</v>
      </c>
      <c r="B3" s="761"/>
      <c r="C3" s="761"/>
      <c r="D3" s="761"/>
      <c r="E3" s="761"/>
      <c r="F3" s="761"/>
      <c r="G3" s="761"/>
      <c r="H3" s="761"/>
      <c r="I3" s="761"/>
      <c r="J3" s="761"/>
      <c r="K3" s="761"/>
      <c r="L3" s="761"/>
      <c r="M3" s="761"/>
      <c r="N3" s="360">
        <f>G489</f>
        <v>380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70"/>
      <c r="AF3" s="770"/>
      <c r="AG3" s="770"/>
      <c r="AH3" s="770"/>
      <c r="AI3" s="770"/>
      <c r="AJ3" s="770"/>
      <c r="AM3" s="769"/>
      <c r="AN3" s="769"/>
      <c r="AO3" s="176"/>
      <c r="AP3" s="176"/>
      <c r="AQ3" s="178"/>
      <c r="AR3" s="178"/>
      <c r="AS3" s="179"/>
      <c r="AT3" s="87"/>
    </row>
    <row r="4" spans="1:60">
      <c r="A4" s="761" t="s">
        <v>964</v>
      </c>
      <c r="B4" s="761"/>
      <c r="C4" s="761"/>
      <c r="D4" s="761"/>
      <c r="E4" s="761"/>
      <c r="F4" s="761"/>
      <c r="G4" s="761"/>
      <c r="H4" s="761"/>
      <c r="I4" s="761"/>
      <c r="J4" s="761"/>
      <c r="K4" s="761"/>
      <c r="L4" s="761"/>
      <c r="M4" s="761"/>
      <c r="N4" s="762" t="s">
        <v>534</v>
      </c>
      <c r="O4" s="762"/>
      <c r="P4" s="762"/>
      <c r="Q4" s="762"/>
      <c r="R4" s="762"/>
      <c r="S4" s="762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70"/>
      <c r="AF4" s="770"/>
      <c r="AG4" s="770"/>
      <c r="AH4" s="770"/>
      <c r="AI4" s="770"/>
      <c r="AJ4" s="770"/>
      <c r="AM4" s="769"/>
      <c r="AN4" s="769"/>
      <c r="AO4" s="176"/>
      <c r="AP4" s="176"/>
      <c r="AQ4" s="763"/>
      <c r="AR4" s="764"/>
      <c r="AS4" s="764"/>
      <c r="AT4" s="764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67" t="s">
        <v>535</v>
      </c>
      <c r="O5" s="767"/>
      <c r="P5" s="767"/>
      <c r="Q5" s="767"/>
      <c r="R5" s="767"/>
      <c r="S5" s="767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65"/>
      <c r="AR5" s="766"/>
      <c r="AS5" s="766"/>
      <c r="AT5" s="766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71">
        <f>S489</f>
        <v>2278836.4700000002</v>
      </c>
      <c r="O6" s="771"/>
      <c r="P6" s="771"/>
      <c r="Q6" s="771"/>
      <c r="R6" s="771"/>
      <c r="S6" s="771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523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68" t="s">
        <v>1109</v>
      </c>
      <c r="O7" s="768"/>
      <c r="P7" s="768"/>
      <c r="Q7" s="768"/>
      <c r="R7" s="768"/>
      <c r="S7" s="768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61" t="s">
        <v>1099</v>
      </c>
      <c r="B8" s="761"/>
      <c r="C8" s="762"/>
      <c r="D8" s="762"/>
      <c r="E8" s="762"/>
      <c r="F8" s="762"/>
      <c r="G8" s="762"/>
      <c r="H8" s="762"/>
      <c r="I8" s="762"/>
      <c r="J8" s="762"/>
      <c r="K8" s="762"/>
      <c r="L8" s="762"/>
      <c r="M8" s="762"/>
      <c r="N8" s="758" t="s">
        <v>1110</v>
      </c>
      <c r="O8" s="758"/>
      <c r="P8" s="758"/>
      <c r="Q8" s="758"/>
      <c r="R8" s="758"/>
      <c r="S8" s="758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70"/>
      <c r="AF8" s="770"/>
      <c r="AG8" s="770"/>
      <c r="AH8" s="770"/>
      <c r="AI8" s="770"/>
      <c r="AJ8" s="770"/>
      <c r="AM8" s="769"/>
      <c r="AN8" s="769"/>
      <c r="AO8" s="176"/>
      <c r="AP8" s="176"/>
      <c r="AQ8" s="178"/>
      <c r="AR8" s="178"/>
      <c r="AS8" s="179"/>
      <c r="AT8" s="87"/>
    </row>
    <row r="9" spans="1:60">
      <c r="A9" s="761" t="s">
        <v>1107</v>
      </c>
      <c r="B9" s="761"/>
      <c r="C9" s="762"/>
      <c r="D9" s="762"/>
      <c r="E9" s="762"/>
      <c r="F9" s="762"/>
      <c r="G9" s="762"/>
      <c r="H9" s="762"/>
      <c r="I9" s="762"/>
      <c r="J9" s="762"/>
      <c r="K9" s="762"/>
      <c r="L9" s="762"/>
      <c r="M9" s="762"/>
      <c r="N9" s="758" t="s">
        <v>1107</v>
      </c>
      <c r="O9" s="758"/>
      <c r="P9" s="758"/>
      <c r="Q9" s="758"/>
      <c r="R9" s="758"/>
      <c r="S9" s="758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 ht="3.75" customHeight="1">
      <c r="A10" s="760"/>
      <c r="B10" s="760"/>
      <c r="C10" s="760"/>
      <c r="D10" s="760"/>
      <c r="E10" s="760"/>
      <c r="F10" s="760"/>
      <c r="G10" s="760"/>
      <c r="H10" s="760"/>
      <c r="I10" s="760"/>
      <c r="J10" s="760"/>
      <c r="K10" s="760"/>
      <c r="L10" s="760"/>
      <c r="M10" s="760"/>
      <c r="N10" s="759"/>
      <c r="O10" s="759"/>
      <c r="P10" s="759"/>
      <c r="Q10" s="759"/>
      <c r="R10" s="759"/>
      <c r="S10" s="759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57"/>
      <c r="AF10" s="757"/>
      <c r="AG10" s="757"/>
      <c r="AH10" s="757"/>
      <c r="AI10" s="757"/>
      <c r="AJ10" s="757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75">
      <c r="A11" s="732" t="s">
        <v>488</v>
      </c>
      <c r="B11" s="732"/>
      <c r="C11" s="732"/>
      <c r="D11" s="732"/>
      <c r="E11" s="732"/>
      <c r="F11" s="732"/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2"/>
      <c r="R11" s="732"/>
      <c r="S11" s="732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75">
      <c r="A12" s="732" t="s">
        <v>1105</v>
      </c>
      <c r="B12" s="732"/>
      <c r="C12" s="732"/>
      <c r="D12" s="732"/>
      <c r="E12" s="732"/>
      <c r="F12" s="732"/>
      <c r="G12" s="732"/>
      <c r="H12" s="732"/>
      <c r="I12" s="732"/>
      <c r="J12" s="732"/>
      <c r="K12" s="732"/>
      <c r="L12" s="732"/>
      <c r="M12" s="732"/>
      <c r="N12" s="732"/>
      <c r="O12" s="732"/>
      <c r="P12" s="732"/>
      <c r="Q12" s="732"/>
      <c r="R12" s="732"/>
      <c r="S12" s="732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ht="13.5" thickBot="1">
      <c r="A13" s="773" t="s">
        <v>642</v>
      </c>
      <c r="B13" s="773" t="s">
        <v>643</v>
      </c>
      <c r="C13" s="774" t="s">
        <v>788</v>
      </c>
      <c r="D13" s="774" t="s">
        <v>288</v>
      </c>
      <c r="E13" s="370"/>
      <c r="F13" s="370"/>
      <c r="G13" s="776" t="s">
        <v>651</v>
      </c>
      <c r="H13" s="774" t="s">
        <v>107</v>
      </c>
      <c r="I13" s="780" t="s">
        <v>9</v>
      </c>
      <c r="J13" s="781"/>
      <c r="K13" s="781"/>
      <c r="L13" s="781"/>
      <c r="M13" s="782"/>
      <c r="N13" s="777" t="s">
        <v>6</v>
      </c>
      <c r="O13" s="776" t="s">
        <v>15</v>
      </c>
      <c r="P13" s="776" t="s">
        <v>16</v>
      </c>
      <c r="Q13" s="777" t="s">
        <v>17</v>
      </c>
      <c r="R13" s="776" t="s">
        <v>18</v>
      </c>
      <c r="S13" s="777" t="s">
        <v>524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73"/>
      <c r="B14" s="773"/>
      <c r="C14" s="775"/>
      <c r="D14" s="775"/>
      <c r="E14" s="508" t="s">
        <v>289</v>
      </c>
      <c r="F14" s="508" t="s">
        <v>106</v>
      </c>
      <c r="G14" s="776"/>
      <c r="H14" s="775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77"/>
      <c r="O14" s="776"/>
      <c r="P14" s="776"/>
      <c r="Q14" s="793"/>
      <c r="R14" s="776"/>
      <c r="S14" s="777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514</v>
      </c>
      <c r="AE14" s="252"/>
      <c r="AF14" s="260" t="s">
        <v>515</v>
      </c>
      <c r="AG14" s="252" t="s">
        <v>516</v>
      </c>
      <c r="AH14" s="260" t="s">
        <v>517</v>
      </c>
      <c r="AI14" s="252" t="s">
        <v>518</v>
      </c>
      <c r="AJ14" s="260" t="s">
        <v>519</v>
      </c>
      <c r="AK14" s="261" t="s">
        <v>520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90" t="s">
        <v>644</v>
      </c>
      <c r="C15" s="791"/>
      <c r="D15" s="791"/>
      <c r="E15" s="791"/>
      <c r="F15" s="791"/>
      <c r="G15" s="791"/>
      <c r="H15" s="791"/>
      <c r="I15" s="791"/>
      <c r="J15" s="791"/>
      <c r="K15" s="791"/>
      <c r="L15" s="791"/>
      <c r="M15" s="791"/>
      <c r="N15" s="791"/>
      <c r="O15" s="791"/>
      <c r="P15" s="791"/>
      <c r="Q15" s="791"/>
      <c r="R15" s="791"/>
      <c r="S15" s="792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912</v>
      </c>
      <c r="B16" s="376" t="s">
        <v>851</v>
      </c>
      <c r="C16" s="499" t="s">
        <v>444</v>
      </c>
      <c r="D16" s="269" t="s">
        <v>22</v>
      </c>
      <c r="E16" s="373"/>
      <c r="F16" s="373"/>
      <c r="G16" s="579">
        <v>1</v>
      </c>
      <c r="H16" s="270">
        <v>40000</v>
      </c>
      <c r="I16" s="160"/>
      <c r="J16" s="160"/>
      <c r="K16" s="160"/>
      <c r="L16" s="160"/>
      <c r="M16" s="160"/>
      <c r="N16" s="245">
        <f>H16</f>
        <v>40000</v>
      </c>
      <c r="O16" s="160"/>
      <c r="P16" s="160"/>
      <c r="Q16" s="160"/>
      <c r="R16" s="189"/>
      <c r="S16" s="123">
        <f>H16</f>
        <v>40000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40000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912</v>
      </c>
      <c r="B17" s="271" t="s">
        <v>852</v>
      </c>
      <c r="C17" s="499" t="s">
        <v>444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912</v>
      </c>
      <c r="B18" s="271" t="s">
        <v>853</v>
      </c>
      <c r="C18" s="499" t="s">
        <v>444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912</v>
      </c>
      <c r="B19" s="271" t="s">
        <v>573</v>
      </c>
      <c r="C19" s="271" t="s">
        <v>573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912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3" t="s">
        <v>789</v>
      </c>
      <c r="B21" s="392" t="s">
        <v>1094</v>
      </c>
      <c r="C21" s="271" t="s">
        <v>548</v>
      </c>
      <c r="D21" s="272" t="s">
        <v>797</v>
      </c>
      <c r="E21" s="374"/>
      <c r="F21" s="374"/>
      <c r="G21" s="497">
        <v>0.5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912</v>
      </c>
      <c r="B22" s="271" t="s">
        <v>282</v>
      </c>
      <c r="C22" s="271" t="s">
        <v>282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790</v>
      </c>
      <c r="B23" s="392" t="s">
        <v>283</v>
      </c>
      <c r="C23" s="271" t="s">
        <v>283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789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789</v>
      </c>
      <c r="B25" s="271" t="s">
        <v>592</v>
      </c>
      <c r="C25" s="271" t="s">
        <v>592</v>
      </c>
      <c r="D25" s="272" t="s">
        <v>593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789</v>
      </c>
      <c r="B26" s="190" t="s">
        <v>343</v>
      </c>
      <c r="C26" s="390" t="s">
        <v>841</v>
      </c>
      <c r="D26" s="346" t="s">
        <v>794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789</v>
      </c>
      <c r="B27" s="392" t="s">
        <v>795</v>
      </c>
      <c r="C27" s="271" t="s">
        <v>795</v>
      </c>
      <c r="D27" s="272" t="s">
        <v>796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791</v>
      </c>
      <c r="B28" s="271" t="s">
        <v>989</v>
      </c>
      <c r="C28" s="271" t="s">
        <v>989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2" t="s">
        <v>789</v>
      </c>
      <c r="B29" s="271" t="s">
        <v>966</v>
      </c>
      <c r="C29" s="271" t="s">
        <v>966</v>
      </c>
      <c r="D29" s="273" t="s">
        <v>797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789</v>
      </c>
      <c r="B30" s="271" t="s">
        <v>967</v>
      </c>
      <c r="C30" s="271" t="s">
        <v>967</v>
      </c>
      <c r="D30" s="273" t="s">
        <v>797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5.75" thickBot="1">
      <c r="A31" s="275" t="s">
        <v>523</v>
      </c>
      <c r="B31" s="276" t="s">
        <v>680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220558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82500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79558</v>
      </c>
      <c r="AL31" s="185">
        <f>AD31</f>
        <v>3</v>
      </c>
      <c r="AM31" s="185">
        <f>AE31</f>
        <v>82500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79558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681</v>
      </c>
      <c r="C32" s="285"/>
      <c r="D32" s="285"/>
      <c r="E32" s="285"/>
      <c r="F32" s="285"/>
      <c r="G32" s="286">
        <f>SUM(G16:G18)</f>
        <v>3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319">
        <f>SUM(S16:S18)</f>
        <v>82500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682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319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683</v>
      </c>
      <c r="C34" s="291"/>
      <c r="D34" s="291"/>
      <c r="E34" s="291"/>
      <c r="F34" s="291"/>
      <c r="G34" s="292">
        <f>SUM(G20:G30)</f>
        <v>10.75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321">
        <f>SUM(S20:S30)</f>
        <v>124058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48" t="s">
        <v>150</v>
      </c>
      <c r="B35" s="749"/>
      <c r="C35" s="749"/>
      <c r="D35" s="749"/>
      <c r="E35" s="749"/>
      <c r="F35" s="749"/>
      <c r="G35" s="749"/>
      <c r="H35" s="749"/>
      <c r="I35" s="749"/>
      <c r="J35" s="749"/>
      <c r="K35" s="749"/>
      <c r="L35" s="749"/>
      <c r="M35" s="749"/>
      <c r="N35" s="749"/>
      <c r="O35" s="749"/>
      <c r="P35" s="749"/>
      <c r="Q35" s="749"/>
      <c r="R35" s="749"/>
      <c r="S35" s="750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912</v>
      </c>
      <c r="B36" s="190" t="s">
        <v>824</v>
      </c>
      <c r="C36" s="190" t="s">
        <v>824</v>
      </c>
      <c r="D36" s="191" t="s">
        <v>527</v>
      </c>
      <c r="E36" s="191" t="s">
        <v>578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790</v>
      </c>
      <c r="B37" s="190" t="s">
        <v>105</v>
      </c>
      <c r="C37" s="379" t="s">
        <v>577</v>
      </c>
      <c r="D37" s="191" t="s">
        <v>528</v>
      </c>
      <c r="E37" s="191" t="s">
        <v>425</v>
      </c>
      <c r="F37" s="191"/>
      <c r="G37" s="497">
        <v>1</v>
      </c>
      <c r="H37" s="575" t="s">
        <v>1076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30">
      <c r="A38" s="372" t="s">
        <v>790</v>
      </c>
      <c r="B38" s="190" t="s">
        <v>1100</v>
      </c>
      <c r="C38" s="379" t="s">
        <v>577</v>
      </c>
      <c r="D38" s="191" t="s">
        <v>528</v>
      </c>
      <c r="E38" s="191" t="s">
        <v>425</v>
      </c>
      <c r="F38" s="191"/>
      <c r="G38" s="497">
        <v>1</v>
      </c>
      <c r="H38" s="575" t="s">
        <v>1076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790</v>
      </c>
      <c r="B39" s="190" t="s">
        <v>1101</v>
      </c>
      <c r="C39" s="379" t="s">
        <v>577</v>
      </c>
      <c r="D39" s="191" t="s">
        <v>528</v>
      </c>
      <c r="E39" s="191" t="s">
        <v>425</v>
      </c>
      <c r="F39" s="191"/>
      <c r="G39" s="497">
        <v>1</v>
      </c>
      <c r="H39" s="575" t="s">
        <v>1076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30">
      <c r="A40" s="372" t="s">
        <v>790</v>
      </c>
      <c r="B40" s="190" t="s">
        <v>342</v>
      </c>
      <c r="C40" s="379" t="s">
        <v>577</v>
      </c>
      <c r="D40" s="191" t="s">
        <v>528</v>
      </c>
      <c r="E40" s="191" t="s">
        <v>425</v>
      </c>
      <c r="F40" s="191"/>
      <c r="G40" s="497">
        <v>1</v>
      </c>
      <c r="H40" s="575" t="s">
        <v>1076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2" t="s">
        <v>790</v>
      </c>
      <c r="B41" s="190" t="s">
        <v>1102</v>
      </c>
      <c r="C41" s="379" t="s">
        <v>577</v>
      </c>
      <c r="D41" s="191" t="s">
        <v>528</v>
      </c>
      <c r="E41" s="191" t="s">
        <v>425</v>
      </c>
      <c r="F41" s="191"/>
      <c r="G41" s="497">
        <v>1</v>
      </c>
      <c r="H41" s="575" t="s">
        <v>1076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791</v>
      </c>
      <c r="B42" s="190" t="s">
        <v>866</v>
      </c>
      <c r="C42" s="379" t="s">
        <v>866</v>
      </c>
      <c r="D42" s="191" t="s">
        <v>579</v>
      </c>
      <c r="E42" s="191" t="s">
        <v>580</v>
      </c>
      <c r="F42" s="191"/>
      <c r="G42" s="497">
        <v>1</v>
      </c>
      <c r="H42" s="575" t="s">
        <v>1077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87" t="s">
        <v>791</v>
      </c>
      <c r="B43" s="192" t="s">
        <v>571</v>
      </c>
      <c r="C43" s="192" t="s">
        <v>978</v>
      </c>
      <c r="D43" s="193" t="s">
        <v>505</v>
      </c>
      <c r="E43" s="247"/>
      <c r="F43" s="247" t="s">
        <v>399</v>
      </c>
      <c r="G43" s="274"/>
      <c r="H43" s="193" t="s">
        <v>863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680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683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49" t="s">
        <v>151</v>
      </c>
      <c r="B46" s="749"/>
      <c r="C46" s="749"/>
      <c r="D46" s="749"/>
      <c r="E46" s="749"/>
      <c r="F46" s="749"/>
      <c r="G46" s="749"/>
      <c r="H46" s="749"/>
      <c r="I46" s="749"/>
      <c r="J46" s="749"/>
      <c r="K46" s="749"/>
      <c r="L46" s="749"/>
      <c r="M46" s="749"/>
      <c r="N46" s="749"/>
      <c r="O46" s="749"/>
      <c r="P46" s="749"/>
      <c r="Q46" s="749"/>
      <c r="R46" s="749"/>
      <c r="S46" s="749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789</v>
      </c>
      <c r="B47" s="200" t="s">
        <v>202</v>
      </c>
      <c r="C47" s="200" t="s">
        <v>719</v>
      </c>
      <c r="D47" s="201" t="s">
        <v>962</v>
      </c>
      <c r="E47" s="201" t="s">
        <v>622</v>
      </c>
      <c r="F47" s="201" t="s">
        <v>396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790</v>
      </c>
      <c r="B48" s="663" t="s">
        <v>1095</v>
      </c>
      <c r="C48" s="190" t="s">
        <v>968</v>
      </c>
      <c r="D48" s="191" t="s">
        <v>503</v>
      </c>
      <c r="E48" s="191"/>
      <c r="F48" s="191" t="s">
        <v>397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30">
      <c r="A49" s="395" t="s">
        <v>790</v>
      </c>
      <c r="B49" s="390" t="s">
        <v>482</v>
      </c>
      <c r="C49" s="379" t="s">
        <v>480</v>
      </c>
      <c r="D49" s="311" t="s">
        <v>503</v>
      </c>
      <c r="E49" s="311" t="s">
        <v>575</v>
      </c>
      <c r="F49" s="311" t="s">
        <v>405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30">
      <c r="A50" s="372" t="s">
        <v>790</v>
      </c>
      <c r="B50" s="190" t="s">
        <v>117</v>
      </c>
      <c r="C50" s="190" t="s">
        <v>968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30">
      <c r="A51" s="372" t="s">
        <v>790</v>
      </c>
      <c r="B51" s="190" t="s">
        <v>118</v>
      </c>
      <c r="C51" s="190" t="s">
        <v>968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790</v>
      </c>
      <c r="B52" s="190" t="s">
        <v>968</v>
      </c>
      <c r="C52" s="190" t="s">
        <v>968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5">
      <c r="A53" s="372" t="s">
        <v>792</v>
      </c>
      <c r="B53" s="371" t="s">
        <v>269</v>
      </c>
      <c r="C53" s="379" t="s">
        <v>801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2" t="s">
        <v>793</v>
      </c>
      <c r="B54" s="382" t="s">
        <v>976</v>
      </c>
      <c r="C54" s="382" t="s">
        <v>976</v>
      </c>
      <c r="D54" s="191" t="s">
        <v>506</v>
      </c>
      <c r="E54" s="195"/>
      <c r="F54" s="195" t="s">
        <v>403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488" t="s">
        <v>616</v>
      </c>
      <c r="B55" s="703" t="s">
        <v>203</v>
      </c>
      <c r="C55" s="704" t="s">
        <v>497</v>
      </c>
      <c r="D55" s="705" t="s">
        <v>971</v>
      </c>
      <c r="E55" s="705"/>
      <c r="F55" s="705" t="s">
        <v>399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680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681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822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4"/>
      <c r="B60" s="306" t="s">
        <v>697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683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51" t="s">
        <v>152</v>
      </c>
      <c r="B62" s="752"/>
      <c r="C62" s="752"/>
      <c r="D62" s="752"/>
      <c r="E62" s="752"/>
      <c r="F62" s="752"/>
      <c r="G62" s="752"/>
      <c r="H62" s="752"/>
      <c r="I62" s="752"/>
      <c r="J62" s="752"/>
      <c r="K62" s="752"/>
      <c r="L62" s="752"/>
      <c r="M62" s="752"/>
      <c r="N62" s="752"/>
      <c r="O62" s="752"/>
      <c r="P62" s="752"/>
      <c r="Q62" s="752"/>
      <c r="R62" s="752"/>
      <c r="S62" s="753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60">
      <c r="A63" s="372" t="s">
        <v>912</v>
      </c>
      <c r="B63" s="190" t="s">
        <v>1013</v>
      </c>
      <c r="C63" s="190" t="s">
        <v>798</v>
      </c>
      <c r="D63" s="311" t="s">
        <v>23</v>
      </c>
      <c r="E63" s="191"/>
      <c r="F63" s="191" t="s">
        <v>407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30" hidden="1">
      <c r="A64" s="372" t="s">
        <v>789</v>
      </c>
      <c r="B64" s="190" t="s">
        <v>85</v>
      </c>
      <c r="C64" s="199" t="s">
        <v>805</v>
      </c>
      <c r="D64" s="346" t="s">
        <v>543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805</v>
      </c>
      <c r="C65" s="199" t="s">
        <v>805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789</v>
      </c>
      <c r="B66" s="199" t="s">
        <v>110</v>
      </c>
      <c r="C66" s="199" t="s">
        <v>868</v>
      </c>
      <c r="D66" s="346" t="s">
        <v>624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789</v>
      </c>
      <c r="B67" s="650" t="s">
        <v>999</v>
      </c>
      <c r="C67" s="200" t="s">
        <v>1001</v>
      </c>
      <c r="D67" s="391" t="s">
        <v>546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2" t="s">
        <v>789</v>
      </c>
      <c r="B68" s="200" t="s">
        <v>1000</v>
      </c>
      <c r="C68" s="200" t="s">
        <v>1001</v>
      </c>
      <c r="D68" s="391" t="s">
        <v>546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789</v>
      </c>
      <c r="B69" s="190" t="s">
        <v>111</v>
      </c>
      <c r="C69" s="190" t="s">
        <v>508</v>
      </c>
      <c r="D69" s="346" t="s">
        <v>547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960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790</v>
      </c>
      <c r="B70" s="200" t="s">
        <v>86</v>
      </c>
      <c r="C70" s="200" t="s">
        <v>539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790</v>
      </c>
      <c r="B71" s="190" t="s">
        <v>1027</v>
      </c>
      <c r="C71" s="200" t="s">
        <v>539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523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790</v>
      </c>
      <c r="B72" s="190" t="s">
        <v>539</v>
      </c>
      <c r="C72" s="200" t="s">
        <v>539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790</v>
      </c>
      <c r="B73" s="190" t="s">
        <v>112</v>
      </c>
      <c r="C73" s="190" t="s">
        <v>700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790</v>
      </c>
      <c r="B74" s="190" t="s">
        <v>113</v>
      </c>
      <c r="C74" s="190" t="s">
        <v>700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30">
      <c r="A75" s="372" t="s">
        <v>790</v>
      </c>
      <c r="B75" s="199" t="s">
        <v>114</v>
      </c>
      <c r="C75" s="199" t="s">
        <v>806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30">
      <c r="A76" s="372" t="s">
        <v>790</v>
      </c>
      <c r="B76" s="199" t="s">
        <v>141</v>
      </c>
      <c r="C76" s="199" t="s">
        <v>806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790</v>
      </c>
      <c r="B77" s="200" t="s">
        <v>87</v>
      </c>
      <c r="C77" s="200" t="s">
        <v>539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5.75" thickBot="1">
      <c r="A78" s="372" t="s">
        <v>792</v>
      </c>
      <c r="B78" s="677" t="s">
        <v>269</v>
      </c>
      <c r="C78" s="678" t="s">
        <v>801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680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979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681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692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697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5.75" thickBot="1">
      <c r="A83" s="290"/>
      <c r="B83" s="306" t="s">
        <v>521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40" t="s">
        <v>502</v>
      </c>
      <c r="B84" s="731"/>
      <c r="C84" s="731"/>
      <c r="D84" s="731"/>
      <c r="E84" s="731"/>
      <c r="F84" s="731"/>
      <c r="G84" s="731"/>
      <c r="H84" s="731"/>
      <c r="I84" s="731"/>
      <c r="J84" s="731"/>
      <c r="K84" s="731"/>
      <c r="L84" s="731"/>
      <c r="M84" s="731"/>
      <c r="N84" s="731"/>
      <c r="O84" s="731"/>
      <c r="P84" s="731"/>
      <c r="Q84" s="731"/>
      <c r="R84" s="731"/>
      <c r="S84" s="741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30">
      <c r="A85" s="372" t="s">
        <v>912</v>
      </c>
      <c r="B85" s="271" t="s">
        <v>550</v>
      </c>
      <c r="C85" s="190" t="s">
        <v>798</v>
      </c>
      <c r="D85" s="191" t="s">
        <v>23</v>
      </c>
      <c r="E85" s="191"/>
      <c r="F85" s="191" t="s">
        <v>396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789</v>
      </c>
      <c r="B86" s="190" t="s">
        <v>340</v>
      </c>
      <c r="C86" s="190" t="s">
        <v>305</v>
      </c>
      <c r="D86" s="346" t="s">
        <v>543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789</v>
      </c>
      <c r="B87" s="662" t="s">
        <v>305</v>
      </c>
      <c r="C87" s="160" t="s">
        <v>802</v>
      </c>
      <c r="D87" s="346" t="s">
        <v>543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790</v>
      </c>
      <c r="B88" s="190" t="s">
        <v>341</v>
      </c>
      <c r="C88" s="190" t="s">
        <v>803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790</v>
      </c>
      <c r="B89" s="190" t="s">
        <v>803</v>
      </c>
      <c r="C89" s="190" t="s">
        <v>307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30">
      <c r="A90" s="372" t="s">
        <v>790</v>
      </c>
      <c r="B90" s="190" t="s">
        <v>849</v>
      </c>
      <c r="C90" s="190" t="s">
        <v>307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30">
      <c r="A91" s="372" t="s">
        <v>790</v>
      </c>
      <c r="B91" s="190" t="s">
        <v>850</v>
      </c>
      <c r="C91" s="190" t="s">
        <v>307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30">
      <c r="A92" s="372" t="s">
        <v>790</v>
      </c>
      <c r="B92" s="663" t="s">
        <v>1078</v>
      </c>
      <c r="C92" s="190" t="s">
        <v>307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30" hidden="1">
      <c r="A93" s="372" t="s">
        <v>790</v>
      </c>
      <c r="B93" s="190" t="s">
        <v>1028</v>
      </c>
      <c r="C93" s="190" t="s">
        <v>307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5.75" thickBot="1">
      <c r="A94" s="372" t="s">
        <v>792</v>
      </c>
      <c r="B94" s="377" t="s">
        <v>269</v>
      </c>
      <c r="C94" s="378" t="s">
        <v>801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680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681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692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5.75" thickBot="1">
      <c r="A98" s="284"/>
      <c r="B98" s="303" t="s">
        <v>697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40" t="s">
        <v>153</v>
      </c>
      <c r="B99" s="731"/>
      <c r="C99" s="731"/>
      <c r="D99" s="731"/>
      <c r="E99" s="731"/>
      <c r="F99" s="731"/>
      <c r="G99" s="731"/>
      <c r="H99" s="731"/>
      <c r="I99" s="731"/>
      <c r="J99" s="731"/>
      <c r="K99" s="731"/>
      <c r="L99" s="731"/>
      <c r="M99" s="731"/>
      <c r="N99" s="731"/>
      <c r="O99" s="731"/>
      <c r="P99" s="731"/>
      <c r="Q99" s="731"/>
      <c r="R99" s="731"/>
      <c r="S99" s="741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912</v>
      </c>
      <c r="B100" s="371" t="s">
        <v>120</v>
      </c>
      <c r="C100" s="190" t="s">
        <v>798</v>
      </c>
      <c r="D100" s="191" t="s">
        <v>23</v>
      </c>
      <c r="E100" s="191"/>
      <c r="F100" s="191" t="s">
        <v>406</v>
      </c>
      <c r="G100" s="497">
        <v>1</v>
      </c>
      <c r="H100" s="575" t="s">
        <v>1014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789</v>
      </c>
      <c r="B101" s="371" t="s">
        <v>121</v>
      </c>
      <c r="C101" s="379" t="s">
        <v>741</v>
      </c>
      <c r="D101" s="191" t="s">
        <v>962</v>
      </c>
      <c r="E101" s="191" t="s">
        <v>423</v>
      </c>
      <c r="F101" s="191" t="s">
        <v>406</v>
      </c>
      <c r="G101" s="497">
        <v>1</v>
      </c>
      <c r="H101" s="575" t="s">
        <v>1014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789</v>
      </c>
      <c r="B102" s="190" t="s">
        <v>998</v>
      </c>
      <c r="C102" s="379" t="s">
        <v>741</v>
      </c>
      <c r="D102" s="191" t="s">
        <v>962</v>
      </c>
      <c r="E102" s="191" t="s">
        <v>423</v>
      </c>
      <c r="F102" s="191" t="s">
        <v>404</v>
      </c>
      <c r="G102" s="621">
        <v>1.75</v>
      </c>
      <c r="H102" s="575" t="s">
        <v>1015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789</v>
      </c>
      <c r="B103" s="190" t="s">
        <v>1069</v>
      </c>
      <c r="C103" s="379" t="s">
        <v>741</v>
      </c>
      <c r="D103" s="191" t="s">
        <v>962</v>
      </c>
      <c r="E103" s="191" t="s">
        <v>423</v>
      </c>
      <c r="F103" s="191" t="s">
        <v>406</v>
      </c>
      <c r="G103" s="497">
        <v>1</v>
      </c>
      <c r="H103" s="575" t="s">
        <v>1016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789</v>
      </c>
      <c r="B104" s="190" t="s">
        <v>122</v>
      </c>
      <c r="C104" s="379" t="s">
        <v>741</v>
      </c>
      <c r="D104" s="191" t="s">
        <v>962</v>
      </c>
      <c r="E104" s="191" t="s">
        <v>423</v>
      </c>
      <c r="F104" s="191" t="s">
        <v>402</v>
      </c>
      <c r="G104" s="497">
        <v>2</v>
      </c>
      <c r="H104" s="575" t="s">
        <v>1016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790</v>
      </c>
      <c r="B105" s="498" t="s">
        <v>90</v>
      </c>
      <c r="C105" s="200" t="s">
        <v>808</v>
      </c>
      <c r="D105" s="191" t="s">
        <v>504</v>
      </c>
      <c r="E105" s="191"/>
      <c r="F105" s="191" t="s">
        <v>398</v>
      </c>
      <c r="G105" s="497">
        <v>1</v>
      </c>
      <c r="H105" s="575" t="s">
        <v>1017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5">
      <c r="A106" s="383" t="s">
        <v>790</v>
      </c>
      <c r="B106" s="371" t="s">
        <v>988</v>
      </c>
      <c r="C106" s="200" t="s">
        <v>808</v>
      </c>
      <c r="D106" s="191" t="s">
        <v>504</v>
      </c>
      <c r="E106" s="191"/>
      <c r="F106" s="191" t="s">
        <v>400</v>
      </c>
      <c r="G106" s="497">
        <v>2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11004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2</v>
      </c>
      <c r="AG106" s="175">
        <f>IF(AC106=2,S106,0)</f>
        <v>11004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5">
      <c r="A107" s="383" t="s">
        <v>790</v>
      </c>
      <c r="B107" s="394" t="s">
        <v>1061</v>
      </c>
      <c r="C107" s="504" t="s">
        <v>808</v>
      </c>
      <c r="D107" s="311" t="s">
        <v>504</v>
      </c>
      <c r="E107" s="311"/>
      <c r="F107" s="311" t="s">
        <v>396</v>
      </c>
      <c r="G107" s="574">
        <v>3</v>
      </c>
      <c r="H107" s="598" t="s">
        <v>1019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790</v>
      </c>
      <c r="B108" s="394" t="s">
        <v>13</v>
      </c>
      <c r="C108" s="504" t="s">
        <v>808</v>
      </c>
      <c r="D108" s="721" t="s">
        <v>504</v>
      </c>
      <c r="E108" s="311"/>
      <c r="F108" s="311" t="s">
        <v>400</v>
      </c>
      <c r="G108" s="574">
        <v>1.5</v>
      </c>
      <c r="H108" s="598" t="s">
        <v>1018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790</v>
      </c>
      <c r="B109" s="371" t="s">
        <v>123</v>
      </c>
      <c r="C109" s="424" t="s">
        <v>808</v>
      </c>
      <c r="D109" s="333" t="s">
        <v>504</v>
      </c>
      <c r="E109" s="333"/>
      <c r="F109" s="368">
        <v>10</v>
      </c>
      <c r="G109" s="599">
        <v>1</v>
      </c>
      <c r="H109" s="573" t="s">
        <v>1019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30">
      <c r="A110" s="384" t="s">
        <v>790</v>
      </c>
      <c r="B110" s="190" t="s">
        <v>143</v>
      </c>
      <c r="C110" s="190" t="s">
        <v>613</v>
      </c>
      <c r="D110" s="191" t="s">
        <v>504</v>
      </c>
      <c r="E110" s="191" t="s">
        <v>619</v>
      </c>
      <c r="F110" s="191" t="s">
        <v>396</v>
      </c>
      <c r="G110" s="497">
        <v>1</v>
      </c>
      <c r="H110" s="573" t="s">
        <v>1019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4" t="s">
        <v>790</v>
      </c>
      <c r="B111" s="190" t="s">
        <v>1055</v>
      </c>
      <c r="C111" s="190" t="s">
        <v>613</v>
      </c>
      <c r="D111" s="191" t="s">
        <v>504</v>
      </c>
      <c r="E111" s="191" t="s">
        <v>619</v>
      </c>
      <c r="F111" s="191" t="s">
        <v>400</v>
      </c>
      <c r="G111" s="497">
        <v>1</v>
      </c>
      <c r="H111" s="573" t="s">
        <v>1018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30">
      <c r="A112" s="384" t="s">
        <v>790</v>
      </c>
      <c r="B112" s="200" t="s">
        <v>1056</v>
      </c>
      <c r="C112" s="190" t="s">
        <v>613</v>
      </c>
      <c r="D112" s="191" t="s">
        <v>504</v>
      </c>
      <c r="E112" s="191" t="s">
        <v>619</v>
      </c>
      <c r="F112" s="191" t="s">
        <v>396</v>
      </c>
      <c r="G112" s="497">
        <v>1</v>
      </c>
      <c r="H112" s="575" t="s">
        <v>1019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29.25" customHeight="1">
      <c r="A113" s="384" t="s">
        <v>790</v>
      </c>
      <c r="B113" s="200" t="s">
        <v>1057</v>
      </c>
      <c r="C113" s="190" t="s">
        <v>613</v>
      </c>
      <c r="D113" s="191" t="s">
        <v>504</v>
      </c>
      <c r="E113" s="191" t="s">
        <v>619</v>
      </c>
      <c r="F113" s="191" t="s">
        <v>398</v>
      </c>
      <c r="G113" s="497">
        <v>1</v>
      </c>
      <c r="H113" s="575" t="s">
        <v>1017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30" hidden="1">
      <c r="A114" s="384" t="s">
        <v>790</v>
      </c>
      <c r="B114" s="200" t="s">
        <v>557</v>
      </c>
      <c r="C114" s="190" t="s">
        <v>613</v>
      </c>
      <c r="D114" s="191" t="s">
        <v>504</v>
      </c>
      <c r="E114" s="191" t="s">
        <v>619</v>
      </c>
      <c r="F114" s="191" t="s">
        <v>405</v>
      </c>
      <c r="G114" s="497"/>
      <c r="H114" s="497"/>
      <c r="I114" s="191"/>
      <c r="J114" s="191"/>
      <c r="K114" s="191"/>
      <c r="L114" s="232"/>
      <c r="M114" s="160"/>
      <c r="N114" s="245">
        <f t="shared" si="58"/>
        <v>0</v>
      </c>
      <c r="O114" s="160"/>
      <c r="P114" s="160">
        <f>N114*10%</f>
        <v>0</v>
      </c>
      <c r="Q114" s="160"/>
      <c r="R114" s="196">
        <f>G114*N114*20%</f>
        <v>0</v>
      </c>
      <c r="S114" s="123">
        <f t="shared" si="68"/>
        <v>0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5">
      <c r="A115" s="384" t="s">
        <v>792</v>
      </c>
      <c r="B115" s="190" t="s">
        <v>364</v>
      </c>
      <c r="C115" s="379" t="s">
        <v>801</v>
      </c>
      <c r="D115" s="191" t="s">
        <v>507</v>
      </c>
      <c r="E115" s="191"/>
      <c r="F115" s="191" t="s">
        <v>399</v>
      </c>
      <c r="G115" s="497">
        <v>1.5</v>
      </c>
      <c r="H115" s="576" t="s">
        <v>1020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5">
      <c r="A116" s="661" t="s">
        <v>792</v>
      </c>
      <c r="B116" s="190" t="s">
        <v>558</v>
      </c>
      <c r="C116" s="379" t="s">
        <v>801</v>
      </c>
      <c r="D116" s="191" t="s">
        <v>507</v>
      </c>
      <c r="E116" s="191"/>
      <c r="F116" s="191" t="s">
        <v>399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792</v>
      </c>
      <c r="B117" s="371" t="s">
        <v>646</v>
      </c>
      <c r="C117" s="422" t="s">
        <v>645</v>
      </c>
      <c r="D117" s="333" t="s">
        <v>507</v>
      </c>
      <c r="E117" s="333" t="s">
        <v>809</v>
      </c>
      <c r="F117" s="368">
        <v>4</v>
      </c>
      <c r="G117" s="599">
        <v>4.5</v>
      </c>
      <c r="H117" s="573" t="s">
        <v>1020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792</v>
      </c>
      <c r="B118" s="371" t="s">
        <v>647</v>
      </c>
      <c r="C118" s="422" t="s">
        <v>645</v>
      </c>
      <c r="D118" s="333" t="s">
        <v>507</v>
      </c>
      <c r="E118" s="333" t="s">
        <v>809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792</v>
      </c>
      <c r="B119" s="394" t="s">
        <v>648</v>
      </c>
      <c r="C119" s="435" t="s">
        <v>609</v>
      </c>
      <c r="D119" s="333" t="s">
        <v>507</v>
      </c>
      <c r="E119" s="333"/>
      <c r="F119" s="368">
        <v>4</v>
      </c>
      <c r="G119" s="599">
        <v>0.5</v>
      </c>
      <c r="H119" s="573" t="s">
        <v>1020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791</v>
      </c>
      <c r="B120" s="190" t="s">
        <v>334</v>
      </c>
      <c r="C120" s="190" t="s">
        <v>334</v>
      </c>
      <c r="D120" s="191" t="s">
        <v>510</v>
      </c>
      <c r="E120" s="191" t="s">
        <v>633</v>
      </c>
      <c r="F120" s="346">
        <v>4</v>
      </c>
      <c r="G120" s="497">
        <v>0.75</v>
      </c>
      <c r="H120" s="575" t="s">
        <v>1020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792</v>
      </c>
      <c r="B121" s="394" t="s">
        <v>336</v>
      </c>
      <c r="C121" s="422" t="s">
        <v>801</v>
      </c>
      <c r="D121" s="191" t="s">
        <v>507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680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206218.94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6</v>
      </c>
      <c r="AG122" s="171">
        <f t="shared" si="74"/>
        <v>42409.31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6</v>
      </c>
      <c r="AO122" s="185">
        <f t="shared" si="75"/>
        <v>42409.31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681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682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91184.61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718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683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40" t="s">
        <v>154</v>
      </c>
      <c r="B127" s="731"/>
      <c r="C127" s="731"/>
      <c r="D127" s="731"/>
      <c r="E127" s="731"/>
      <c r="F127" s="731"/>
      <c r="G127" s="731"/>
      <c r="H127" s="731"/>
      <c r="I127" s="731"/>
      <c r="J127" s="731"/>
      <c r="K127" s="731"/>
      <c r="L127" s="731"/>
      <c r="M127" s="731"/>
      <c r="N127" s="731"/>
      <c r="O127" s="731"/>
      <c r="P127" s="731"/>
      <c r="Q127" s="731"/>
      <c r="R127" s="731"/>
      <c r="S127" s="741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912</v>
      </c>
      <c r="B128" s="385" t="s">
        <v>124</v>
      </c>
      <c r="C128" s="190" t="s">
        <v>798</v>
      </c>
      <c r="D128" s="191" t="s">
        <v>23</v>
      </c>
      <c r="E128" s="191"/>
      <c r="F128" s="191" t="s">
        <v>406</v>
      </c>
      <c r="G128" s="497">
        <v>1</v>
      </c>
      <c r="H128" s="575" t="s">
        <v>1014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789</v>
      </c>
      <c r="B129" s="190" t="s">
        <v>144</v>
      </c>
      <c r="C129" s="190" t="s">
        <v>614</v>
      </c>
      <c r="D129" s="191" t="s">
        <v>962</v>
      </c>
      <c r="E129" s="191"/>
      <c r="F129" s="191" t="s">
        <v>406</v>
      </c>
      <c r="G129" s="497">
        <v>2</v>
      </c>
      <c r="H129" s="575" t="s">
        <v>1014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789</v>
      </c>
      <c r="B130" s="190" t="s">
        <v>1029</v>
      </c>
      <c r="C130" s="190" t="s">
        <v>614</v>
      </c>
      <c r="D130" s="191" t="s">
        <v>962</v>
      </c>
      <c r="E130" s="191"/>
      <c r="F130" s="191" t="s">
        <v>406</v>
      </c>
      <c r="G130" s="497">
        <v>1</v>
      </c>
      <c r="H130" s="575" t="s">
        <v>1014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2" t="s">
        <v>789</v>
      </c>
      <c r="B131" s="190" t="s">
        <v>233</v>
      </c>
      <c r="C131" s="190" t="s">
        <v>614</v>
      </c>
      <c r="D131" s="191" t="s">
        <v>962</v>
      </c>
      <c r="E131" s="191"/>
      <c r="F131" s="191" t="s">
        <v>407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789</v>
      </c>
      <c r="B132" s="619" t="s">
        <v>94</v>
      </c>
      <c r="C132" s="619" t="s">
        <v>94</v>
      </c>
      <c r="D132" s="620" t="s">
        <v>962</v>
      </c>
      <c r="E132" s="620"/>
      <c r="F132" s="620" t="s">
        <v>404</v>
      </c>
      <c r="G132" s="621">
        <v>0.5</v>
      </c>
      <c r="H132" s="622" t="s">
        <v>1015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30">
      <c r="A133" s="372" t="s">
        <v>790</v>
      </c>
      <c r="B133" s="190" t="s">
        <v>1030</v>
      </c>
      <c r="C133" s="190" t="s">
        <v>618</v>
      </c>
      <c r="D133" s="191" t="s">
        <v>504</v>
      </c>
      <c r="E133" s="191"/>
      <c r="F133" s="191" t="s">
        <v>396</v>
      </c>
      <c r="G133" s="497">
        <v>1</v>
      </c>
      <c r="H133" s="575" t="s">
        <v>1019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5">
      <c r="A134" s="372" t="s">
        <v>790</v>
      </c>
      <c r="B134" s="190" t="s">
        <v>125</v>
      </c>
      <c r="C134" s="190" t="s">
        <v>618</v>
      </c>
      <c r="D134" s="191" t="s">
        <v>504</v>
      </c>
      <c r="E134" s="191"/>
      <c r="F134" s="191" t="s">
        <v>396</v>
      </c>
      <c r="G134" s="497">
        <v>1</v>
      </c>
      <c r="H134" s="573" t="s">
        <v>1019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5">
      <c r="A135" s="372" t="s">
        <v>790</v>
      </c>
      <c r="B135" s="190" t="s">
        <v>128</v>
      </c>
      <c r="C135" s="190" t="s">
        <v>618</v>
      </c>
      <c r="D135" s="191" t="s">
        <v>504</v>
      </c>
      <c r="E135" s="191"/>
      <c r="F135" s="191" t="s">
        <v>398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30">
      <c r="A136" s="372" t="s">
        <v>790</v>
      </c>
      <c r="B136" s="190" t="s">
        <v>559</v>
      </c>
      <c r="C136" s="190" t="s">
        <v>618</v>
      </c>
      <c r="D136" s="191" t="s">
        <v>504</v>
      </c>
      <c r="E136" s="191"/>
      <c r="F136" s="191" t="s">
        <v>405</v>
      </c>
      <c r="G136" s="497">
        <v>3</v>
      </c>
      <c r="H136" s="575" t="s">
        <v>1021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30">
      <c r="A137" s="384" t="s">
        <v>790</v>
      </c>
      <c r="B137" s="200" t="s">
        <v>552</v>
      </c>
      <c r="C137" s="200" t="s">
        <v>857</v>
      </c>
      <c r="D137" s="191" t="s">
        <v>504</v>
      </c>
      <c r="E137" s="191" t="s">
        <v>620</v>
      </c>
      <c r="F137" s="191" t="s">
        <v>396</v>
      </c>
      <c r="G137" s="497">
        <v>2</v>
      </c>
      <c r="H137" s="573" t="s">
        <v>1019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790</v>
      </c>
      <c r="B138" s="200" t="s">
        <v>857</v>
      </c>
      <c r="C138" s="200" t="s">
        <v>857</v>
      </c>
      <c r="D138" s="191" t="s">
        <v>504</v>
      </c>
      <c r="E138" s="191" t="s">
        <v>620</v>
      </c>
      <c r="F138" s="191" t="s">
        <v>405</v>
      </c>
      <c r="G138" s="497">
        <v>2.5</v>
      </c>
      <c r="H138" s="575" t="s">
        <v>1021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30" hidden="1">
      <c r="A139" s="384" t="s">
        <v>790</v>
      </c>
      <c r="B139" s="200" t="s">
        <v>554</v>
      </c>
      <c r="C139" s="200" t="s">
        <v>553</v>
      </c>
      <c r="D139" s="191" t="s">
        <v>504</v>
      </c>
      <c r="E139" s="191" t="s">
        <v>620</v>
      </c>
      <c r="F139" s="191" t="s">
        <v>396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30">
      <c r="A140" s="372" t="s">
        <v>792</v>
      </c>
      <c r="B140" s="190" t="s">
        <v>645</v>
      </c>
      <c r="C140" s="190" t="s">
        <v>645</v>
      </c>
      <c r="D140" s="191" t="s">
        <v>507</v>
      </c>
      <c r="E140" s="191" t="s">
        <v>809</v>
      </c>
      <c r="F140" s="191" t="s">
        <v>399</v>
      </c>
      <c r="G140" s="497">
        <v>4.5</v>
      </c>
      <c r="H140" s="576" t="s">
        <v>1020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5.75" thickBot="1">
      <c r="A141" s="372" t="s">
        <v>791</v>
      </c>
      <c r="B141" s="194" t="s">
        <v>498</v>
      </c>
      <c r="C141" s="194" t="s">
        <v>498</v>
      </c>
      <c r="D141" s="201" t="s">
        <v>510</v>
      </c>
      <c r="E141" s="234" t="s">
        <v>633</v>
      </c>
      <c r="F141" s="234" t="s">
        <v>399</v>
      </c>
      <c r="G141" s="572">
        <v>0.25</v>
      </c>
      <c r="H141" s="576" t="s">
        <v>1020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680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681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682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823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thickBot="1">
      <c r="A146" s="290"/>
      <c r="B146" s="306" t="s">
        <v>683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84" t="s">
        <v>155</v>
      </c>
      <c r="B147" s="785"/>
      <c r="C147" s="785"/>
      <c r="D147" s="785"/>
      <c r="E147" s="785"/>
      <c r="F147" s="785"/>
      <c r="G147" s="785"/>
      <c r="H147" s="785"/>
      <c r="I147" s="785"/>
      <c r="J147" s="785"/>
      <c r="K147" s="785"/>
      <c r="L147" s="785"/>
      <c r="M147" s="785"/>
      <c r="N147" s="785"/>
      <c r="O147" s="785"/>
      <c r="P147" s="785"/>
      <c r="Q147" s="785"/>
      <c r="R147" s="785"/>
      <c r="S147" s="787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912</v>
      </c>
      <c r="B148" s="371" t="s">
        <v>408</v>
      </c>
      <c r="C148" s="190" t="s">
        <v>798</v>
      </c>
      <c r="D148" s="191" t="s">
        <v>23</v>
      </c>
      <c r="E148" s="191"/>
      <c r="F148" s="191" t="s">
        <v>406</v>
      </c>
      <c r="G148" s="160">
        <v>1</v>
      </c>
      <c r="H148" s="575" t="s">
        <v>1014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9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50000000000003" customHeight="1">
      <c r="A149" s="372" t="s">
        <v>789</v>
      </c>
      <c r="B149" s="424" t="s">
        <v>409</v>
      </c>
      <c r="C149" s="200" t="s">
        <v>628</v>
      </c>
      <c r="D149" s="201" t="s">
        <v>962</v>
      </c>
      <c r="E149" s="201"/>
      <c r="F149" s="201" t="s">
        <v>406</v>
      </c>
      <c r="G149" s="202">
        <v>0.5</v>
      </c>
      <c r="H149" s="575" t="s">
        <v>1014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30">
      <c r="A150" s="372" t="s">
        <v>789</v>
      </c>
      <c r="B150" s="424" t="s">
        <v>1038</v>
      </c>
      <c r="C150" s="200" t="s">
        <v>628</v>
      </c>
      <c r="D150" s="201" t="s">
        <v>962</v>
      </c>
      <c r="E150" s="201"/>
      <c r="F150" s="201" t="s">
        <v>407</v>
      </c>
      <c r="G150" s="202">
        <v>0.5</v>
      </c>
      <c r="H150" s="583" t="s">
        <v>1022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790</v>
      </c>
      <c r="B151" s="560" t="s">
        <v>127</v>
      </c>
      <c r="C151" s="200" t="s">
        <v>808</v>
      </c>
      <c r="D151" s="201" t="s">
        <v>504</v>
      </c>
      <c r="E151" s="201"/>
      <c r="F151" s="201" t="s">
        <v>405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9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790</v>
      </c>
      <c r="B152" s="694" t="s">
        <v>808</v>
      </c>
      <c r="C152" s="695" t="s">
        <v>808</v>
      </c>
      <c r="D152" s="696" t="s">
        <v>504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790</v>
      </c>
      <c r="B153" s="371" t="s">
        <v>1031</v>
      </c>
      <c r="C153" s="190" t="s">
        <v>808</v>
      </c>
      <c r="D153" s="191" t="s">
        <v>504</v>
      </c>
      <c r="E153" s="191"/>
      <c r="F153" s="191" t="s">
        <v>398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790</v>
      </c>
      <c r="B154" s="371" t="s">
        <v>142</v>
      </c>
      <c r="C154" s="190" t="s">
        <v>808</v>
      </c>
      <c r="D154" s="191" t="s">
        <v>504</v>
      </c>
      <c r="E154" s="191"/>
      <c r="F154" s="191" t="s">
        <v>405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790</v>
      </c>
      <c r="B155" s="371" t="s">
        <v>458</v>
      </c>
      <c r="C155" s="190" t="s">
        <v>808</v>
      </c>
      <c r="D155" s="191" t="s">
        <v>504</v>
      </c>
      <c r="E155" s="191"/>
      <c r="F155" s="191" t="s">
        <v>397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30">
      <c r="A156" s="372" t="s">
        <v>790</v>
      </c>
      <c r="B156" s="371" t="s">
        <v>1079</v>
      </c>
      <c r="C156" s="424" t="s">
        <v>808</v>
      </c>
      <c r="D156" s="333" t="s">
        <v>504</v>
      </c>
      <c r="E156" s="333"/>
      <c r="F156" s="191" t="s">
        <v>405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792</v>
      </c>
      <c r="B157" s="371" t="s">
        <v>645</v>
      </c>
      <c r="C157" s="190" t="s">
        <v>645</v>
      </c>
      <c r="D157" s="191" t="s">
        <v>507</v>
      </c>
      <c r="E157" s="191" t="s">
        <v>809</v>
      </c>
      <c r="F157" s="191" t="s">
        <v>399</v>
      </c>
      <c r="G157" s="160">
        <v>4</v>
      </c>
      <c r="H157" s="576" t="s">
        <v>1020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15.75" thickBot="1">
      <c r="A158" s="372" t="s">
        <v>791</v>
      </c>
      <c r="B158" s="194" t="s">
        <v>498</v>
      </c>
      <c r="C158" s="194" t="s">
        <v>498</v>
      </c>
      <c r="D158" s="201" t="s">
        <v>510</v>
      </c>
      <c r="E158" s="234" t="s">
        <v>633</v>
      </c>
      <c r="F158" s="234" t="s">
        <v>399</v>
      </c>
      <c r="G158" s="572">
        <v>1</v>
      </c>
      <c r="H158" s="576" t="s">
        <v>1020</v>
      </c>
      <c r="I158" s="592"/>
      <c r="J158" s="592"/>
      <c r="K158" s="195"/>
      <c r="L158" s="189">
        <f t="shared" ref="L158" si="83">H158*15%</f>
        <v>608.70000000000005</v>
      </c>
      <c r="M158" s="164"/>
      <c r="N158" s="245">
        <f>H158+I158+J158+K158+L158+M158</f>
        <v>4666.7</v>
      </c>
      <c r="O158" s="196"/>
      <c r="P158" s="196"/>
      <c r="Q158" s="196"/>
      <c r="R158" s="196"/>
      <c r="S158" s="123">
        <f t="shared" si="81"/>
        <v>4666.7</v>
      </c>
      <c r="T158" s="142"/>
      <c r="U158" s="142"/>
      <c r="V158" s="142"/>
      <c r="W158" s="142"/>
      <c r="X158" s="142"/>
      <c r="Y158" s="142"/>
      <c r="Z158" s="142"/>
      <c r="AA158" s="142"/>
      <c r="AB158" s="142">
        <f>R158*110.1%</f>
        <v>0</v>
      </c>
      <c r="AC158" s="162">
        <v>4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0</v>
      </c>
      <c r="AI158" s="175">
        <f>IF(AC158=3,S158,0)</f>
        <v>0</v>
      </c>
      <c r="AJ158" s="96">
        <f>IF(AC158=4,G158,0)</f>
        <v>1</v>
      </c>
      <c r="AK158" s="174">
        <f>IF(AC158=4,S158,0)</f>
        <v>4666.7</v>
      </c>
      <c r="AT158" s="724"/>
      <c r="AU158" s="724"/>
      <c r="AV158" s="724"/>
      <c r="AW158" s="724"/>
      <c r="AX158" s="724"/>
      <c r="AY158" s="724"/>
      <c r="AZ158" s="724"/>
    </row>
    <row r="159" spans="1:52" ht="46.5" customHeight="1" thickBot="1">
      <c r="A159" s="372" t="s">
        <v>792</v>
      </c>
      <c r="B159" s="371" t="s">
        <v>336</v>
      </c>
      <c r="C159" s="379" t="s">
        <v>801</v>
      </c>
      <c r="D159" s="191" t="s">
        <v>507</v>
      </c>
      <c r="E159" s="191"/>
      <c r="F159" s="191" t="s">
        <v>401</v>
      </c>
      <c r="G159" s="160">
        <v>1</v>
      </c>
      <c r="H159" s="577">
        <v>3770</v>
      </c>
      <c r="I159" s="575"/>
      <c r="J159" s="575"/>
      <c r="K159" s="191"/>
      <c r="L159" s="232"/>
      <c r="M159" s="164"/>
      <c r="N159" s="245">
        <f t="shared" si="82"/>
        <v>3770</v>
      </c>
      <c r="O159" s="160"/>
      <c r="P159" s="160"/>
      <c r="Q159" s="160"/>
      <c r="R159" s="160">
        <v>0</v>
      </c>
      <c r="S159" s="123">
        <f t="shared" si="81"/>
        <v>3770</v>
      </c>
      <c r="T159" s="191"/>
      <c r="U159" s="142"/>
      <c r="V159" s="142"/>
      <c r="W159" s="142"/>
      <c r="X159" s="142"/>
      <c r="Y159" s="142"/>
      <c r="Z159" s="142"/>
      <c r="AA159" s="142"/>
      <c r="AB159" s="142"/>
      <c r="AC159" s="162">
        <v>3</v>
      </c>
      <c r="AD159" s="96">
        <f>IF(AC159=1,G159,0)</f>
        <v>0</v>
      </c>
      <c r="AE159" s="175">
        <f>IF(AC159=1,S159,0)</f>
        <v>0</v>
      </c>
      <c r="AF159" s="96">
        <f>IF(AC159=2,G159,0)</f>
        <v>0</v>
      </c>
      <c r="AG159" s="175">
        <f>IF(AC159=2,S159,0)</f>
        <v>0</v>
      </c>
      <c r="AH159" s="96">
        <f>IF(AC159=3,G159,0)</f>
        <v>1</v>
      </c>
      <c r="AI159" s="175">
        <f>IF(AC159=3,S159,0)</f>
        <v>3770</v>
      </c>
      <c r="AJ159" s="96">
        <f>IF(AC159=4,G159,0)</f>
        <v>0</v>
      </c>
      <c r="AK159" s="174">
        <f>IF(AC159=4,S159,0)</f>
        <v>0</v>
      </c>
    </row>
    <row r="160" spans="1:52" s="168" customFormat="1" ht="13.5" customHeight="1">
      <c r="A160" s="275"/>
      <c r="B160" s="300" t="s">
        <v>680</v>
      </c>
      <c r="C160" s="301"/>
      <c r="D160" s="301"/>
      <c r="E160" s="301"/>
      <c r="F160" s="301"/>
      <c r="G160" s="279">
        <f>G148+G149+G150+G151+G153+G154+G155+G157+G159+G156+G158</f>
        <v>14.5</v>
      </c>
      <c r="H160" s="301"/>
      <c r="I160" s="301"/>
      <c r="J160" s="301"/>
      <c r="K160" s="301"/>
      <c r="L160" s="301"/>
      <c r="M160" s="280"/>
      <c r="N160" s="283"/>
      <c r="O160" s="282">
        <f>SUM(O152:O159)</f>
        <v>0</v>
      </c>
      <c r="P160" s="282"/>
      <c r="Q160" s="282"/>
      <c r="R160" s="282"/>
      <c r="S160" s="302">
        <f>SUM(S148:S159)</f>
        <v>87892.15</v>
      </c>
      <c r="T160" s="209"/>
      <c r="U160" s="209"/>
      <c r="V160" s="209"/>
      <c r="W160" s="209"/>
      <c r="X160" s="209"/>
      <c r="Y160" s="209"/>
      <c r="Z160" s="209"/>
      <c r="AA160" s="209"/>
      <c r="AB160" s="209">
        <f>SUM(G148:G159)</f>
        <v>19</v>
      </c>
      <c r="AC160" s="169"/>
      <c r="AD160" s="170">
        <f t="shared" ref="AD160:AK160" si="84">SUM(AD148:AD159)</f>
        <v>1</v>
      </c>
      <c r="AE160" s="171">
        <f t="shared" si="84"/>
        <v>13268.11</v>
      </c>
      <c r="AF160" s="170">
        <f t="shared" si="84"/>
        <v>0</v>
      </c>
      <c r="AG160" s="171">
        <f t="shared" si="84"/>
        <v>0</v>
      </c>
      <c r="AH160" s="170">
        <f t="shared" si="84"/>
        <v>5</v>
      </c>
      <c r="AI160" s="171">
        <f t="shared" si="84"/>
        <v>20002</v>
      </c>
      <c r="AJ160" s="170">
        <f t="shared" si="84"/>
        <v>1</v>
      </c>
      <c r="AK160" s="171">
        <f t="shared" si="84"/>
        <v>4666.7</v>
      </c>
      <c r="AL160" s="185">
        <f t="shared" ref="AL160:AS160" si="85">AD160</f>
        <v>1</v>
      </c>
      <c r="AM160" s="185">
        <f t="shared" si="85"/>
        <v>13268.11</v>
      </c>
      <c r="AN160" s="185">
        <f t="shared" si="85"/>
        <v>0</v>
      </c>
      <c r="AO160" s="185">
        <f t="shared" si="85"/>
        <v>0</v>
      </c>
      <c r="AP160" s="185">
        <f t="shared" si="85"/>
        <v>5</v>
      </c>
      <c r="AQ160" s="185">
        <f t="shared" si="85"/>
        <v>20002</v>
      </c>
      <c r="AR160" s="185">
        <f t="shared" si="85"/>
        <v>1</v>
      </c>
      <c r="AS160" s="186">
        <f t="shared" si="85"/>
        <v>4666.7</v>
      </c>
      <c r="AT160" s="91"/>
      <c r="AU160" s="91"/>
      <c r="AV160" s="91"/>
      <c r="AW160" s="91"/>
      <c r="AX160" s="91"/>
      <c r="AY160" s="91"/>
      <c r="AZ160" s="91"/>
    </row>
    <row r="161" spans="1:52" ht="13.5" customHeight="1">
      <c r="A161" s="284"/>
      <c r="B161" s="303" t="s">
        <v>681</v>
      </c>
      <c r="C161" s="304"/>
      <c r="D161" s="304"/>
      <c r="E161" s="304"/>
      <c r="F161" s="304"/>
      <c r="G161" s="286">
        <f>G148+G149+G150</f>
        <v>2</v>
      </c>
      <c r="H161" s="304"/>
      <c r="I161" s="304"/>
      <c r="J161" s="304"/>
      <c r="K161" s="304"/>
      <c r="L161" s="304"/>
      <c r="M161" s="287"/>
      <c r="N161" s="288"/>
      <c r="O161" s="289">
        <f>O148</f>
        <v>0</v>
      </c>
      <c r="P161" s="289"/>
      <c r="Q161" s="289"/>
      <c r="R161" s="289"/>
      <c r="S161" s="286">
        <f>S148+S149+S150</f>
        <v>24639.55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>
      <c r="A162" s="284"/>
      <c r="B162" s="303" t="s">
        <v>682</v>
      </c>
      <c r="C162" s="304"/>
      <c r="D162" s="304"/>
      <c r="E162" s="304"/>
      <c r="F162" s="304"/>
      <c r="G162" s="286">
        <f>G151+G153+G154+G155+G156</f>
        <v>6.5</v>
      </c>
      <c r="H162" s="304"/>
      <c r="I162" s="304"/>
      <c r="J162" s="304"/>
      <c r="K162" s="304"/>
      <c r="L162" s="304"/>
      <c r="M162" s="287"/>
      <c r="N162" s="288"/>
      <c r="O162" s="289">
        <f>SUM(O152:O155)</f>
        <v>0</v>
      </c>
      <c r="P162" s="289"/>
      <c r="Q162" s="289"/>
      <c r="R162" s="289"/>
      <c r="S162" s="286">
        <f>S151+S153+S154+S155+S156</f>
        <v>38583.9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3.5" customHeight="1" thickBot="1">
      <c r="A163" s="290"/>
      <c r="B163" s="306" t="s">
        <v>718</v>
      </c>
      <c r="C163" s="307"/>
      <c r="D163" s="307"/>
      <c r="E163" s="307"/>
      <c r="F163" s="307"/>
      <c r="G163" s="292">
        <f>G157+G159+G158</f>
        <v>6</v>
      </c>
      <c r="H163" s="307"/>
      <c r="I163" s="307"/>
      <c r="J163" s="307"/>
      <c r="K163" s="307"/>
      <c r="L163" s="307"/>
      <c r="M163" s="324"/>
      <c r="N163" s="295"/>
      <c r="O163" s="296">
        <f>SUM(O157:O159)</f>
        <v>0</v>
      </c>
      <c r="P163" s="296"/>
      <c r="Q163" s="296"/>
      <c r="R163" s="296"/>
      <c r="S163" s="292">
        <f>S157+S159+S158</f>
        <v>24668.7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8.75" customHeight="1">
      <c r="A164" s="731" t="s">
        <v>1065</v>
      </c>
      <c r="B164" s="731"/>
      <c r="C164" s="731"/>
      <c r="D164" s="731"/>
      <c r="E164" s="731"/>
      <c r="F164" s="731"/>
      <c r="G164" s="731"/>
      <c r="H164" s="731"/>
      <c r="I164" s="731"/>
      <c r="J164" s="731"/>
      <c r="K164" s="731"/>
      <c r="L164" s="731"/>
      <c r="M164" s="731"/>
      <c r="N164" s="731"/>
      <c r="O164" s="731"/>
      <c r="P164" s="731"/>
      <c r="Q164" s="731"/>
      <c r="R164" s="731"/>
      <c r="S164" s="731"/>
      <c r="T164" s="237"/>
      <c r="U164" s="237"/>
      <c r="V164" s="237"/>
      <c r="W164" s="237"/>
      <c r="X164" s="237"/>
      <c r="Y164" s="237"/>
      <c r="Z164" s="237"/>
      <c r="AA164" s="237"/>
      <c r="AB164" s="205"/>
    </row>
    <row r="165" spans="1:52" s="537" customFormat="1" ht="43.9" customHeight="1">
      <c r="A165" s="372" t="s">
        <v>912</v>
      </c>
      <c r="B165" s="664" t="s">
        <v>984</v>
      </c>
      <c r="C165" s="190" t="s">
        <v>798</v>
      </c>
      <c r="D165" s="191" t="s">
        <v>23</v>
      </c>
      <c r="E165" s="191"/>
      <c r="F165" s="191" t="s">
        <v>407</v>
      </c>
      <c r="G165" s="497">
        <v>1</v>
      </c>
      <c r="H165" s="604">
        <v>6773</v>
      </c>
      <c r="I165" s="588">
        <f>H165*10%</f>
        <v>677.3</v>
      </c>
      <c r="J165" s="191"/>
      <c r="K165" s="191"/>
      <c r="L165" s="232"/>
      <c r="M165" s="160"/>
      <c r="N165" s="305">
        <f t="shared" ref="N165:N183" si="86">H165+I165+J165+K165+L165+M165</f>
        <v>7450.3</v>
      </c>
      <c r="O165" s="160"/>
      <c r="P165" s="160"/>
      <c r="Q165" s="160"/>
      <c r="R165" s="189">
        <f>N165*20%</f>
        <v>1490.06</v>
      </c>
      <c r="S165" s="123">
        <f t="shared" ref="S165:S183" si="87">G165*N165+(P165+R165)+O165</f>
        <v>8940.36</v>
      </c>
      <c r="T165" s="450"/>
      <c r="U165" s="451"/>
      <c r="V165" s="451"/>
      <c r="W165" s="451"/>
      <c r="X165" s="451"/>
      <c r="Y165" s="451"/>
      <c r="Z165" s="451"/>
      <c r="AA165" s="451"/>
      <c r="AB165" s="451"/>
      <c r="AC165" s="204">
        <v>1</v>
      </c>
      <c r="AD165" s="452">
        <f>IF(AC165=1,G165,0)</f>
        <v>1</v>
      </c>
      <c r="AE165" s="453">
        <f t="shared" ref="AE165:AE183" si="88">IF(AC165=1,S165,0)</f>
        <v>8940.36</v>
      </c>
      <c r="AF165" s="452">
        <f>IF(AC165=2,G165,0)</f>
        <v>0</v>
      </c>
      <c r="AG165" s="453">
        <f t="shared" ref="AG165:AG183" si="89">IF(AC165=2,S165,0)</f>
        <v>0</v>
      </c>
      <c r="AH165" s="452">
        <f>IF(AC165=3,G165,0)</f>
        <v>0</v>
      </c>
      <c r="AI165" s="453">
        <f t="shared" ref="AI165:AI183" si="90">IF(AC165=3,S165,0)</f>
        <v>0</v>
      </c>
      <c r="AJ165" s="452">
        <f>IF(AC165=4,G165,0)</f>
        <v>0</v>
      </c>
      <c r="AK165" s="454">
        <f t="shared" ref="AK165:AK183" si="91">IF(AC165=4,S165,0)</f>
        <v>0</v>
      </c>
      <c r="AL165" s="534"/>
      <c r="AM165" s="534"/>
      <c r="AN165" s="534"/>
      <c r="AO165" s="534"/>
      <c r="AP165" s="534"/>
      <c r="AQ165" s="534"/>
      <c r="AR165" s="534"/>
      <c r="AS165" s="535"/>
      <c r="AT165" s="536"/>
      <c r="AU165" s="536"/>
      <c r="AV165" s="536"/>
      <c r="AW165" s="536"/>
      <c r="AX165" s="536"/>
      <c r="AY165" s="536"/>
      <c r="AZ165" s="536"/>
    </row>
    <row r="166" spans="1:52" ht="21" customHeight="1">
      <c r="A166" s="372" t="s">
        <v>789</v>
      </c>
      <c r="B166" s="190" t="s">
        <v>708</v>
      </c>
      <c r="C166" s="190" t="s">
        <v>708</v>
      </c>
      <c r="D166" s="191" t="s">
        <v>962</v>
      </c>
      <c r="E166" s="191" t="s">
        <v>574</v>
      </c>
      <c r="F166" s="191" t="s">
        <v>396</v>
      </c>
      <c r="G166" s="497">
        <v>2</v>
      </c>
      <c r="H166" s="573" t="s">
        <v>1019</v>
      </c>
      <c r="I166" s="588"/>
      <c r="J166" s="191"/>
      <c r="K166" s="191"/>
      <c r="L166" s="232"/>
      <c r="M166" s="532"/>
      <c r="N166" s="305">
        <f t="shared" si="86"/>
        <v>5815</v>
      </c>
      <c r="O166" s="160"/>
      <c r="P166" s="160"/>
      <c r="Q166" s="160"/>
      <c r="R166" s="189"/>
      <c r="S166" s="123">
        <f t="shared" si="87"/>
        <v>11630</v>
      </c>
      <c r="T166" s="191"/>
      <c r="U166" s="142"/>
      <c r="V166" s="142"/>
      <c r="W166" s="142"/>
      <c r="X166" s="142"/>
      <c r="Y166" s="142"/>
      <c r="Z166" s="142"/>
      <c r="AA166" s="142"/>
      <c r="AB166" s="142"/>
      <c r="AC166" s="162">
        <v>1</v>
      </c>
      <c r="AD166" s="96">
        <f>IF(AC166=1,G166,0)</f>
        <v>2</v>
      </c>
      <c r="AE166" s="175">
        <f t="shared" si="88"/>
        <v>11630</v>
      </c>
      <c r="AF166" s="96">
        <f>IF(AC166=2,G166,0)</f>
        <v>0</v>
      </c>
      <c r="AG166" s="175">
        <f t="shared" si="89"/>
        <v>0</v>
      </c>
      <c r="AH166" s="96">
        <f>IF(AC166=3,G166,0)</f>
        <v>0</v>
      </c>
      <c r="AI166" s="175">
        <f t="shared" si="90"/>
        <v>0</v>
      </c>
      <c r="AJ166" s="96">
        <f>IF(AC166=4,G166,0)</f>
        <v>0</v>
      </c>
      <c r="AK166" s="174">
        <f t="shared" si="91"/>
        <v>0</v>
      </c>
    </row>
    <row r="167" spans="1:52" ht="30">
      <c r="A167" s="372" t="s">
        <v>789</v>
      </c>
      <c r="B167" s="190" t="s">
        <v>1032</v>
      </c>
      <c r="C167" s="190" t="s">
        <v>708</v>
      </c>
      <c r="D167" s="190" t="s">
        <v>962</v>
      </c>
      <c r="E167" s="190">
        <v>20481</v>
      </c>
      <c r="F167" s="346">
        <v>12</v>
      </c>
      <c r="G167" s="497">
        <v>1</v>
      </c>
      <c r="H167" s="588">
        <v>6773</v>
      </c>
      <c r="I167" s="588"/>
      <c r="J167" s="190"/>
      <c r="K167" s="190"/>
      <c r="L167" s="190"/>
      <c r="M167" s="160"/>
      <c r="N167" s="245">
        <f t="shared" si="86"/>
        <v>6773</v>
      </c>
      <c r="O167" s="160"/>
      <c r="P167" s="160"/>
      <c r="Q167" s="160"/>
      <c r="R167" s="189">
        <f>N167*30%</f>
        <v>2031.9</v>
      </c>
      <c r="S167" s="123">
        <f>G167*N167+(P167+R167)</f>
        <v>8804.9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 ht="30">
      <c r="A168" s="372" t="s">
        <v>789</v>
      </c>
      <c r="B168" s="190" t="s">
        <v>135</v>
      </c>
      <c r="C168" s="190" t="s">
        <v>708</v>
      </c>
      <c r="D168" s="190" t="s">
        <v>962</v>
      </c>
      <c r="E168" s="190">
        <v>20481</v>
      </c>
      <c r="F168" s="346">
        <v>13</v>
      </c>
      <c r="G168" s="497">
        <v>1</v>
      </c>
      <c r="H168" s="588">
        <v>7253</v>
      </c>
      <c r="I168" s="588"/>
      <c r="J168" s="190"/>
      <c r="K168" s="190"/>
      <c r="L168" s="190"/>
      <c r="M168" s="160"/>
      <c r="N168" s="245">
        <f t="shared" si="86"/>
        <v>7253</v>
      </c>
      <c r="O168" s="160"/>
      <c r="P168" s="160"/>
      <c r="Q168" s="160"/>
      <c r="R168" s="189">
        <f>N168*30%</f>
        <v>2175.9</v>
      </c>
      <c r="S168" s="123">
        <f>G168*N168+(P168+R168)</f>
        <v>9428.9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>
      <c r="A169" s="372" t="s">
        <v>789</v>
      </c>
      <c r="B169" s="190" t="s">
        <v>719</v>
      </c>
      <c r="C169" s="190" t="s">
        <v>719</v>
      </c>
      <c r="D169" s="190" t="s">
        <v>962</v>
      </c>
      <c r="E169" s="190">
        <v>20392</v>
      </c>
      <c r="F169" s="346">
        <v>10</v>
      </c>
      <c r="G169" s="497">
        <v>1</v>
      </c>
      <c r="H169" s="588">
        <v>5815</v>
      </c>
      <c r="I169" s="588"/>
      <c r="J169" s="190"/>
      <c r="K169" s="190"/>
      <c r="L169" s="190"/>
      <c r="M169" s="160"/>
      <c r="N169" s="245">
        <f t="shared" si="86"/>
        <v>5815</v>
      </c>
      <c r="O169" s="160"/>
      <c r="P169" s="160"/>
      <c r="Q169" s="160"/>
      <c r="R169" s="189">
        <f>N169*30%</f>
        <v>1744.5</v>
      </c>
      <c r="S169" s="123">
        <f>(N169+R169)*G169</f>
        <v>7559.5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 ht="26.25" customHeight="1">
      <c r="A170" s="372" t="s">
        <v>912</v>
      </c>
      <c r="B170" s="190" t="s">
        <v>466</v>
      </c>
      <c r="C170" s="190" t="s">
        <v>727</v>
      </c>
      <c r="D170" s="191" t="s">
        <v>23</v>
      </c>
      <c r="E170" s="191"/>
      <c r="F170" s="191" t="s">
        <v>402</v>
      </c>
      <c r="G170" s="497">
        <v>1</v>
      </c>
      <c r="H170" s="588">
        <v>7253</v>
      </c>
      <c r="I170" s="585">
        <f>H170*10%</f>
        <v>725.3</v>
      </c>
      <c r="J170" s="191"/>
      <c r="K170" s="191"/>
      <c r="L170" s="232"/>
      <c r="M170" s="160"/>
      <c r="N170" s="245">
        <f>H170+I170+J170+K170+L170+M170</f>
        <v>7978.3</v>
      </c>
      <c r="O170" s="160"/>
      <c r="P170" s="160"/>
      <c r="Q170" s="160"/>
      <c r="R170" s="189">
        <f t="shared" ref="R170:R173" si="92">N170*30%</f>
        <v>2393.4899999999998</v>
      </c>
      <c r="S170" s="123">
        <f>G170*N170+(P170+R170)+O170</f>
        <v>10371.790000000001</v>
      </c>
      <c r="T170" s="191"/>
      <c r="U170" s="142"/>
      <c r="V170" s="142"/>
      <c r="W170" s="142"/>
      <c r="X170" s="142"/>
      <c r="Y170" s="142"/>
      <c r="Z170" s="142"/>
      <c r="AA170" s="142"/>
      <c r="AB170" s="142"/>
      <c r="AD170" s="96">
        <f>IF(AC170=1,G170,0)</f>
        <v>0</v>
      </c>
      <c r="AE170" s="175">
        <f>IF(AC170=1,S170,0)</f>
        <v>0</v>
      </c>
      <c r="AF170" s="96">
        <f>IF(AC170=2,G170,0)</f>
        <v>0</v>
      </c>
      <c r="AG170" s="175">
        <f>IF(AC170=2,S170,0)</f>
        <v>0</v>
      </c>
      <c r="AH170" s="96">
        <f>IF(AC170=3,G170,0)</f>
        <v>0</v>
      </c>
      <c r="AI170" s="175">
        <f>IF(AC170=3,S170,0)</f>
        <v>0</v>
      </c>
      <c r="AJ170" s="96">
        <f>IF(AC170=4,G170,0)</f>
        <v>0</v>
      </c>
      <c r="AK170" s="174">
        <f>IF(AC170=4,S170,0)</f>
        <v>0</v>
      </c>
    </row>
    <row r="171" spans="1:52" ht="27.75" customHeight="1">
      <c r="A171" s="372" t="s">
        <v>789</v>
      </c>
      <c r="B171" s="190" t="s">
        <v>91</v>
      </c>
      <c r="C171" s="190" t="s">
        <v>612</v>
      </c>
      <c r="D171" s="191" t="s">
        <v>962</v>
      </c>
      <c r="E171" s="191" t="s">
        <v>617</v>
      </c>
      <c r="F171" s="191" t="s">
        <v>402</v>
      </c>
      <c r="G171" s="497">
        <v>0.75</v>
      </c>
      <c r="H171" s="588">
        <v>7253</v>
      </c>
      <c r="I171" s="585"/>
      <c r="J171" s="191"/>
      <c r="K171" s="191"/>
      <c r="L171" s="232"/>
      <c r="M171" s="160"/>
      <c r="N171" s="245">
        <f>H171+I171+J171+K171+L171+M171</f>
        <v>7253</v>
      </c>
      <c r="O171" s="160"/>
      <c r="P171" s="160"/>
      <c r="Q171" s="160"/>
      <c r="R171" s="189">
        <f t="shared" si="92"/>
        <v>2175.9</v>
      </c>
      <c r="S171" s="123">
        <f>(N171+R171)*G171</f>
        <v>7071.68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C171" s="162">
        <v>1</v>
      </c>
      <c r="AD171" s="96">
        <f>IF(AC171=1,G171,0)</f>
        <v>0.75</v>
      </c>
      <c r="AE171" s="175">
        <f>IF(AC171=1,S171,0)</f>
        <v>7071.68</v>
      </c>
      <c r="AF171" s="96">
        <f>IF(AC171=2,G171,0)</f>
        <v>0</v>
      </c>
      <c r="AG171" s="175">
        <f>IF(AC171=2,S171,0)</f>
        <v>0</v>
      </c>
      <c r="AH171" s="96">
        <f>IF(AC171=3,G171,0)</f>
        <v>0</v>
      </c>
      <c r="AI171" s="175">
        <f>IF(AC171=3,S171,0)</f>
        <v>0</v>
      </c>
      <c r="AJ171" s="96">
        <f>IF(AC171=4,G171,0)</f>
        <v>0</v>
      </c>
      <c r="AK171" s="174">
        <f>IF(AC171=4,S171,0)</f>
        <v>0</v>
      </c>
    </row>
    <row r="172" spans="1:52" ht="27.75" customHeight="1">
      <c r="A172" s="372" t="s">
        <v>790</v>
      </c>
      <c r="B172" s="390" t="s">
        <v>90</v>
      </c>
      <c r="C172" s="190" t="s">
        <v>808</v>
      </c>
      <c r="D172" s="191" t="s">
        <v>504</v>
      </c>
      <c r="E172" s="191"/>
      <c r="F172" s="191" t="s">
        <v>398</v>
      </c>
      <c r="G172" s="497">
        <v>1</v>
      </c>
      <c r="H172" s="602">
        <v>5527</v>
      </c>
      <c r="I172" s="588">
        <f>H172*10%</f>
        <v>552.70000000000005</v>
      </c>
      <c r="J172" s="191"/>
      <c r="K172" s="191"/>
      <c r="L172" s="232"/>
      <c r="M172" s="160"/>
      <c r="N172" s="305">
        <f t="shared" si="86"/>
        <v>6079.7</v>
      </c>
      <c r="O172" s="160"/>
      <c r="P172" s="160"/>
      <c r="Q172" s="160"/>
      <c r="R172" s="189">
        <f t="shared" si="92"/>
        <v>1823.91</v>
      </c>
      <c r="S172" s="123">
        <f t="shared" si="87"/>
        <v>7903.61</v>
      </c>
      <c r="T172" s="191"/>
      <c r="U172" s="142"/>
      <c r="V172" s="142"/>
      <c r="W172" s="142"/>
      <c r="X172" s="142"/>
      <c r="Y172" s="142"/>
      <c r="Z172" s="142"/>
      <c r="AA172" s="142"/>
      <c r="AB172" s="142"/>
      <c r="AC172" s="162">
        <v>2</v>
      </c>
      <c r="AD172" s="96">
        <f>IF(AC172=1,G172,0)</f>
        <v>0</v>
      </c>
      <c r="AE172" s="175">
        <f t="shared" si="88"/>
        <v>0</v>
      </c>
      <c r="AF172" s="96">
        <f>IF(AC172=2,G172,0)</f>
        <v>1</v>
      </c>
      <c r="AG172" s="175">
        <f t="shared" si="89"/>
        <v>7903.61</v>
      </c>
      <c r="AH172" s="96">
        <f>IF(AC172=3,G172,0)</f>
        <v>0</v>
      </c>
      <c r="AI172" s="175">
        <f t="shared" si="90"/>
        <v>0</v>
      </c>
      <c r="AJ172" s="96">
        <f>IF(AC172=4,G172,0)</f>
        <v>0</v>
      </c>
      <c r="AK172" s="174">
        <f t="shared" si="91"/>
        <v>0</v>
      </c>
    </row>
    <row r="173" spans="1:52" ht="27" customHeight="1">
      <c r="A173" s="372" t="s">
        <v>790</v>
      </c>
      <c r="B173" s="390" t="s">
        <v>985</v>
      </c>
      <c r="C173" s="190" t="s">
        <v>808</v>
      </c>
      <c r="D173" s="191" t="s">
        <v>504</v>
      </c>
      <c r="E173" s="191"/>
      <c r="F173" s="191" t="s">
        <v>398</v>
      </c>
      <c r="G173" s="497">
        <v>6</v>
      </c>
      <c r="H173" s="602">
        <v>5527</v>
      </c>
      <c r="I173" s="575"/>
      <c r="J173" s="191"/>
      <c r="K173" s="191"/>
      <c r="L173" s="232"/>
      <c r="M173" s="532"/>
      <c r="N173" s="305">
        <f t="shared" si="86"/>
        <v>5527</v>
      </c>
      <c r="O173" s="160"/>
      <c r="P173" s="160"/>
      <c r="Q173" s="160"/>
      <c r="R173" s="189">
        <f t="shared" si="92"/>
        <v>1658.1</v>
      </c>
      <c r="S173" s="123">
        <f>(N173+R173)*G173</f>
        <v>43110.6</v>
      </c>
      <c r="T173" s="191"/>
      <c r="U173" s="142"/>
      <c r="V173" s="142"/>
      <c r="W173" s="142"/>
      <c r="X173" s="142"/>
      <c r="Y173" s="142"/>
      <c r="Z173" s="142"/>
      <c r="AA173" s="142"/>
      <c r="AB173" s="142"/>
    </row>
    <row r="174" spans="1:52" ht="26.25" customHeight="1">
      <c r="A174" s="372" t="s">
        <v>790</v>
      </c>
      <c r="B174" s="390" t="s">
        <v>986</v>
      </c>
      <c r="C174" s="190" t="s">
        <v>808</v>
      </c>
      <c r="D174" s="191" t="s">
        <v>504</v>
      </c>
      <c r="E174" s="191"/>
      <c r="F174" s="191" t="s">
        <v>400</v>
      </c>
      <c r="G174" s="497">
        <v>5</v>
      </c>
      <c r="H174" s="588">
        <v>5240</v>
      </c>
      <c r="I174" s="575"/>
      <c r="J174" s="191"/>
      <c r="K174" s="191"/>
      <c r="L174" s="232"/>
      <c r="M174" s="532"/>
      <c r="N174" s="305">
        <f t="shared" si="86"/>
        <v>5240</v>
      </c>
      <c r="O174" s="160"/>
      <c r="P174" s="160"/>
      <c r="Q174" s="160"/>
      <c r="R174" s="189">
        <f>N174*20%</f>
        <v>1048</v>
      </c>
      <c r="S174" s="123">
        <f>(N174+R174)*G174</f>
        <v>31440</v>
      </c>
      <c r="T174" s="191"/>
      <c r="U174" s="142"/>
      <c r="V174" s="142"/>
      <c r="W174" s="142"/>
      <c r="X174" s="142"/>
      <c r="Y174" s="142"/>
      <c r="Z174" s="142"/>
      <c r="AA174" s="142"/>
      <c r="AB174" s="142"/>
    </row>
    <row r="175" spans="1:52" s="537" customFormat="1" ht="27.6" customHeight="1">
      <c r="A175" s="372" t="s">
        <v>790</v>
      </c>
      <c r="B175" s="390" t="s">
        <v>458</v>
      </c>
      <c r="C175" s="190" t="s">
        <v>808</v>
      </c>
      <c r="D175" s="191" t="s">
        <v>504</v>
      </c>
      <c r="E175" s="191"/>
      <c r="F175" s="191" t="s">
        <v>397</v>
      </c>
      <c r="G175" s="497">
        <v>2.5</v>
      </c>
      <c r="H175" s="497">
        <v>4633</v>
      </c>
      <c r="I175" s="575"/>
      <c r="J175" s="191"/>
      <c r="K175" s="191"/>
      <c r="L175" s="232"/>
      <c r="M175" s="160"/>
      <c r="N175" s="245">
        <f t="shared" si="86"/>
        <v>4633</v>
      </c>
      <c r="O175" s="160"/>
      <c r="P175" s="160"/>
      <c r="Q175" s="160"/>
      <c r="R175" s="189">
        <f>N175*20%</f>
        <v>926.6</v>
      </c>
      <c r="S175" s="123">
        <f t="shared" si="87"/>
        <v>12509.1</v>
      </c>
      <c r="T175" s="450"/>
      <c r="U175" s="451"/>
      <c r="V175" s="451"/>
      <c r="W175" s="451"/>
      <c r="X175" s="451"/>
      <c r="Y175" s="451"/>
      <c r="Z175" s="451"/>
      <c r="AA175" s="451"/>
      <c r="AB175" s="451"/>
      <c r="AC175" s="204">
        <v>2</v>
      </c>
      <c r="AD175" s="452">
        <f>IF(AC175=1,G175,0)</f>
        <v>0</v>
      </c>
      <c r="AE175" s="453">
        <f>IF(AC175=1,S175,0)</f>
        <v>0</v>
      </c>
      <c r="AF175" s="452">
        <f>IF(AC175=2,G175,0)</f>
        <v>2.5</v>
      </c>
      <c r="AG175" s="453">
        <f>IF(AC175=2,S175,0)</f>
        <v>12509.1</v>
      </c>
      <c r="AH175" s="452">
        <f>IF(AC175=3,G175,0)</f>
        <v>0</v>
      </c>
      <c r="AI175" s="453">
        <f>IF(AC175=3,S175,0)</f>
        <v>0</v>
      </c>
      <c r="AJ175" s="452">
        <f>IF(AC175=4,G175,0)</f>
        <v>0</v>
      </c>
      <c r="AK175" s="454">
        <f>IF(AC175=4,S175,0)</f>
        <v>0</v>
      </c>
      <c r="AL175" s="534"/>
      <c r="AM175" s="534"/>
      <c r="AN175" s="534"/>
      <c r="AO175" s="534"/>
      <c r="AP175" s="534"/>
      <c r="AQ175" s="534"/>
      <c r="AR175" s="534"/>
      <c r="AS175" s="535"/>
      <c r="AT175" s="536"/>
      <c r="AU175" s="536"/>
      <c r="AV175" s="536"/>
      <c r="AW175" s="536"/>
      <c r="AX175" s="536"/>
      <c r="AY175" s="536"/>
      <c r="AZ175" s="536"/>
    </row>
    <row r="176" spans="1:52" s="537" customFormat="1" ht="28.5" hidden="1" customHeight="1">
      <c r="A176" s="372" t="s">
        <v>790</v>
      </c>
      <c r="B176" s="390" t="s">
        <v>808</v>
      </c>
      <c r="C176" s="190" t="s">
        <v>808</v>
      </c>
      <c r="D176" s="191" t="s">
        <v>504</v>
      </c>
      <c r="E176" s="191"/>
      <c r="F176" s="191" t="s">
        <v>397</v>
      </c>
      <c r="G176" s="497"/>
      <c r="H176" s="497"/>
      <c r="I176" s="575"/>
      <c r="J176" s="191"/>
      <c r="K176" s="191"/>
      <c r="L176" s="232"/>
      <c r="M176" s="160"/>
      <c r="N176" s="245">
        <f t="shared" si="86"/>
        <v>0</v>
      </c>
      <c r="O176" s="160"/>
      <c r="P176" s="160"/>
      <c r="Q176" s="160"/>
      <c r="R176" s="189">
        <f t="shared" ref="R176" si="93">N176*20%</f>
        <v>0</v>
      </c>
      <c r="S176" s="123">
        <f t="shared" si="87"/>
        <v>0</v>
      </c>
      <c r="T176" s="450"/>
      <c r="U176" s="540"/>
      <c r="V176" s="540"/>
      <c r="W176" s="540"/>
      <c r="X176" s="540"/>
      <c r="Y176" s="540"/>
      <c r="Z176" s="540"/>
      <c r="AA176" s="540"/>
      <c r="AB176" s="540"/>
      <c r="AC176" s="204">
        <v>2</v>
      </c>
      <c r="AD176" s="452">
        <f>IF(AC176=1,G176,0)</f>
        <v>0</v>
      </c>
      <c r="AE176" s="453">
        <f>IF(AC176=1,S176,0)</f>
        <v>0</v>
      </c>
      <c r="AF176" s="452">
        <f>IF(AC176=2,G176,0)</f>
        <v>0</v>
      </c>
      <c r="AG176" s="453">
        <f>IF(AC176=2,S176,0)</f>
        <v>0</v>
      </c>
      <c r="AH176" s="452">
        <f>IF(AC176=3,G176,0)</f>
        <v>0</v>
      </c>
      <c r="AI176" s="453">
        <f>IF(AC176=3,S176,0)</f>
        <v>0</v>
      </c>
      <c r="AJ176" s="452">
        <f>IF(AC176=4,G176,0)</f>
        <v>0</v>
      </c>
      <c r="AK176" s="454">
        <f>IF(AC176=4,S176,0)</f>
        <v>0</v>
      </c>
      <c r="AL176" s="534"/>
      <c r="AM176" s="534"/>
      <c r="AN176" s="534"/>
      <c r="AO176" s="534"/>
      <c r="AP176" s="534"/>
      <c r="AQ176" s="534"/>
      <c r="AR176" s="534"/>
      <c r="AS176" s="535"/>
      <c r="AT176" s="536"/>
      <c r="AU176" s="536"/>
      <c r="AV176" s="536"/>
      <c r="AW176" s="536"/>
      <c r="AX176" s="536"/>
      <c r="AY176" s="536"/>
      <c r="AZ176" s="536"/>
    </row>
    <row r="177" spans="1:52" ht="44.25" customHeight="1">
      <c r="A177" s="372" t="s">
        <v>790</v>
      </c>
      <c r="B177" s="390" t="s">
        <v>987</v>
      </c>
      <c r="C177" s="379" t="s">
        <v>808</v>
      </c>
      <c r="D177" s="190">
        <v>3231</v>
      </c>
      <c r="E177" s="190"/>
      <c r="F177" s="346">
        <v>9</v>
      </c>
      <c r="G177" s="497">
        <v>2</v>
      </c>
      <c r="H177" s="602">
        <v>5527</v>
      </c>
      <c r="I177" s="588"/>
      <c r="J177" s="190"/>
      <c r="K177" s="190"/>
      <c r="L177" s="190"/>
      <c r="M177" s="160"/>
      <c r="N177" s="245">
        <f t="shared" si="86"/>
        <v>5527</v>
      </c>
      <c r="O177" s="160"/>
      <c r="P177" s="160"/>
      <c r="Q177" s="160"/>
      <c r="R177" s="189">
        <f>N177*10%</f>
        <v>552.70000000000005</v>
      </c>
      <c r="S177" s="123">
        <f>G177*N177+(P177+R177)</f>
        <v>11606.7</v>
      </c>
      <c r="T177" s="142"/>
      <c r="U177" s="142"/>
      <c r="V177" s="142"/>
      <c r="W177" s="142"/>
      <c r="X177" s="142"/>
      <c r="Y177" s="142"/>
      <c r="Z177" s="142"/>
      <c r="AA177" s="142"/>
      <c r="AB177" s="142"/>
    </row>
    <row r="178" spans="1:52" ht="42" hidden="1" customHeight="1">
      <c r="A178" s="372" t="s">
        <v>790</v>
      </c>
      <c r="B178" s="504" t="s">
        <v>988</v>
      </c>
      <c r="C178" s="190" t="s">
        <v>808</v>
      </c>
      <c r="D178" s="201" t="s">
        <v>504</v>
      </c>
      <c r="E178" s="201"/>
      <c r="F178" s="201" t="s">
        <v>400</v>
      </c>
      <c r="G178" s="581"/>
      <c r="H178" s="588"/>
      <c r="I178" s="583"/>
      <c r="J178" s="201"/>
      <c r="K178" s="201"/>
      <c r="L178" s="246"/>
      <c r="M178" s="160"/>
      <c r="N178" s="305">
        <f>H178*G178</f>
        <v>0</v>
      </c>
      <c r="O178" s="202"/>
      <c r="P178" s="202"/>
      <c r="Q178" s="202"/>
      <c r="R178" s="189">
        <f t="shared" ref="R178:R179" si="94">N178*10%</f>
        <v>0</v>
      </c>
      <c r="S178" s="123">
        <f>(N178+R178)*G178</f>
        <v>0</v>
      </c>
      <c r="T178" s="201"/>
      <c r="U178" s="142"/>
      <c r="V178" s="142"/>
      <c r="W178" s="142"/>
      <c r="X178" s="142"/>
      <c r="Y178" s="142"/>
      <c r="Z178" s="142"/>
      <c r="AA178" s="142"/>
      <c r="AB178" s="142"/>
      <c r="AC178" s="162">
        <v>2</v>
      </c>
      <c r="AD178" s="96">
        <f t="shared" ref="AD178:AD183" si="95">IF(AC178=1,G178,0)</f>
        <v>0</v>
      </c>
      <c r="AE178" s="175">
        <f t="shared" si="88"/>
        <v>0</v>
      </c>
      <c r="AF178" s="96">
        <f>IF(AC178=2,G178,0)</f>
        <v>0</v>
      </c>
      <c r="AG178" s="175">
        <f t="shared" si="89"/>
        <v>0</v>
      </c>
      <c r="AH178" s="96">
        <f t="shared" ref="AH178:AH183" si="96">IF(AC178=3,G178,0)</f>
        <v>0</v>
      </c>
      <c r="AI178" s="175">
        <f t="shared" si="90"/>
        <v>0</v>
      </c>
      <c r="AJ178" s="96">
        <f t="shared" ref="AJ178:AJ183" si="97">IF(AC178=4,G178,0)</f>
        <v>0</v>
      </c>
      <c r="AK178" s="174">
        <f t="shared" si="91"/>
        <v>0</v>
      </c>
    </row>
    <row r="179" spans="1:52" ht="25.5" customHeight="1">
      <c r="A179" s="372" t="s">
        <v>790</v>
      </c>
      <c r="B179" s="200" t="s">
        <v>551</v>
      </c>
      <c r="C179" s="200" t="s">
        <v>808</v>
      </c>
      <c r="D179" s="201" t="s">
        <v>504</v>
      </c>
      <c r="E179" s="201"/>
      <c r="F179" s="201" t="s">
        <v>397</v>
      </c>
      <c r="G179" s="581">
        <v>2</v>
      </c>
      <c r="H179" s="497">
        <v>4633</v>
      </c>
      <c r="I179" s="583"/>
      <c r="J179" s="201"/>
      <c r="K179" s="201"/>
      <c r="L179" s="246"/>
      <c r="M179" s="160"/>
      <c r="N179" s="245">
        <f t="shared" si="86"/>
        <v>4633</v>
      </c>
      <c r="O179" s="202"/>
      <c r="P179" s="202"/>
      <c r="Q179" s="202"/>
      <c r="R179" s="189">
        <f t="shared" si="94"/>
        <v>463.3</v>
      </c>
      <c r="S179" s="123">
        <f t="shared" si="87"/>
        <v>9729.2999999999993</v>
      </c>
      <c r="T179" s="201"/>
      <c r="U179" s="142"/>
      <c r="V179" s="142"/>
      <c r="W179" s="142"/>
      <c r="X179" s="142"/>
      <c r="Y179" s="142"/>
      <c r="Z179" s="142"/>
      <c r="AA179" s="142"/>
      <c r="AB179" s="142"/>
      <c r="AC179" s="162">
        <v>2</v>
      </c>
      <c r="AD179" s="96">
        <f t="shared" si="95"/>
        <v>0</v>
      </c>
      <c r="AE179" s="175">
        <f t="shared" si="88"/>
        <v>0</v>
      </c>
      <c r="AF179" s="96">
        <f>IF(AC179=2,G179,0)</f>
        <v>2</v>
      </c>
      <c r="AG179" s="175">
        <f t="shared" si="89"/>
        <v>9729.2999999999993</v>
      </c>
      <c r="AH179" s="96">
        <f t="shared" si="96"/>
        <v>0</v>
      </c>
      <c r="AI179" s="175">
        <f t="shared" si="90"/>
        <v>0</v>
      </c>
      <c r="AJ179" s="96">
        <f t="shared" si="97"/>
        <v>0</v>
      </c>
      <c r="AK179" s="174">
        <f t="shared" si="91"/>
        <v>0</v>
      </c>
    </row>
    <row r="180" spans="1:52" ht="24.75" customHeight="1">
      <c r="A180" s="372" t="s">
        <v>791</v>
      </c>
      <c r="B180" s="190" t="s">
        <v>334</v>
      </c>
      <c r="C180" s="190" t="s">
        <v>334</v>
      </c>
      <c r="D180" s="191" t="s">
        <v>510</v>
      </c>
      <c r="E180" s="191" t="s">
        <v>633</v>
      </c>
      <c r="F180" s="191" t="s">
        <v>399</v>
      </c>
      <c r="G180" s="497">
        <v>1</v>
      </c>
      <c r="H180" s="576" t="s">
        <v>1020</v>
      </c>
      <c r="I180" s="575"/>
      <c r="J180" s="191"/>
      <c r="K180" s="191"/>
      <c r="L180" s="232"/>
      <c r="M180" s="160"/>
      <c r="N180" s="305">
        <f t="shared" si="86"/>
        <v>4058</v>
      </c>
      <c r="O180" s="160"/>
      <c r="P180" s="160"/>
      <c r="Q180" s="160"/>
      <c r="R180" s="160"/>
      <c r="S180" s="123">
        <f t="shared" si="87"/>
        <v>4058</v>
      </c>
      <c r="T180" s="191"/>
      <c r="U180" s="142"/>
      <c r="V180" s="142"/>
      <c r="W180" s="142"/>
      <c r="X180" s="142"/>
      <c r="Y180" s="142"/>
      <c r="Z180" s="142"/>
      <c r="AA180" s="142"/>
      <c r="AB180" s="142"/>
      <c r="AC180" s="162">
        <v>4</v>
      </c>
      <c r="AD180" s="96">
        <f t="shared" si="95"/>
        <v>0</v>
      </c>
      <c r="AE180" s="175">
        <f t="shared" si="88"/>
        <v>0</v>
      </c>
      <c r="AG180" s="175">
        <f t="shared" si="89"/>
        <v>0</v>
      </c>
      <c r="AH180" s="96">
        <f t="shared" si="96"/>
        <v>0</v>
      </c>
      <c r="AI180" s="175">
        <f t="shared" si="90"/>
        <v>0</v>
      </c>
      <c r="AJ180" s="96">
        <f t="shared" si="97"/>
        <v>1</v>
      </c>
      <c r="AK180" s="174">
        <f t="shared" si="91"/>
        <v>4058</v>
      </c>
    </row>
    <row r="181" spans="1:52" ht="27.75" customHeight="1">
      <c r="A181" s="372" t="s">
        <v>792</v>
      </c>
      <c r="B181" s="379" t="s">
        <v>645</v>
      </c>
      <c r="C181" s="379" t="s">
        <v>645</v>
      </c>
      <c r="D181" s="191" t="s">
        <v>507</v>
      </c>
      <c r="E181" s="191" t="s">
        <v>809</v>
      </c>
      <c r="F181" s="191" t="s">
        <v>399</v>
      </c>
      <c r="G181" s="497">
        <v>11</v>
      </c>
      <c r="H181" s="576" t="s">
        <v>1020</v>
      </c>
      <c r="I181" s="575"/>
      <c r="J181" s="191"/>
      <c r="K181" s="191"/>
      <c r="L181" s="232"/>
      <c r="M181" s="532"/>
      <c r="N181" s="305">
        <f t="shared" si="86"/>
        <v>4058</v>
      </c>
      <c r="O181" s="160"/>
      <c r="P181" s="160"/>
      <c r="Q181" s="160"/>
      <c r="R181" s="160"/>
      <c r="S181" s="123">
        <f>(N181+R181)*G181</f>
        <v>44638</v>
      </c>
      <c r="T181" s="191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5"/>
        <v>0</v>
      </c>
      <c r="AE181" s="175">
        <f t="shared" si="88"/>
        <v>0</v>
      </c>
      <c r="AF181" s="96">
        <f>IF(AC181=2,G181,0)</f>
        <v>0</v>
      </c>
      <c r="AG181" s="175">
        <f t="shared" si="89"/>
        <v>0</v>
      </c>
      <c r="AH181" s="96">
        <f t="shared" si="96"/>
        <v>11</v>
      </c>
      <c r="AI181" s="175">
        <f t="shared" si="90"/>
        <v>44638</v>
      </c>
      <c r="AJ181" s="96">
        <f t="shared" si="97"/>
        <v>0</v>
      </c>
      <c r="AK181" s="174">
        <f t="shared" si="91"/>
        <v>0</v>
      </c>
    </row>
    <row r="182" spans="1:52" ht="46.5" customHeight="1" thickBot="1">
      <c r="A182" s="372" t="s">
        <v>792</v>
      </c>
      <c r="B182" s="394" t="s">
        <v>336</v>
      </c>
      <c r="C182" s="553" t="s">
        <v>801</v>
      </c>
      <c r="D182" s="191" t="s">
        <v>507</v>
      </c>
      <c r="E182" s="191"/>
      <c r="F182" s="191" t="s">
        <v>401</v>
      </c>
      <c r="G182" s="497">
        <v>2</v>
      </c>
      <c r="H182" s="577">
        <v>3770</v>
      </c>
      <c r="I182" s="575"/>
      <c r="J182" s="191"/>
      <c r="K182" s="191"/>
      <c r="L182" s="191"/>
      <c r="M182" s="160"/>
      <c r="N182" s="245">
        <f t="shared" si="86"/>
        <v>3770</v>
      </c>
      <c r="O182" s="160"/>
      <c r="P182" s="160"/>
      <c r="Q182" s="160"/>
      <c r="R182" s="160"/>
      <c r="S182" s="123">
        <f t="shared" si="87"/>
        <v>7540</v>
      </c>
      <c r="T182" s="193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5"/>
        <v>0</v>
      </c>
      <c r="AE182" s="175">
        <f t="shared" si="88"/>
        <v>0</v>
      </c>
      <c r="AF182" s="96">
        <f>IF(AC182=2,G182,0)</f>
        <v>0</v>
      </c>
      <c r="AG182" s="175">
        <f t="shared" si="89"/>
        <v>0</v>
      </c>
      <c r="AH182" s="96">
        <f t="shared" si="96"/>
        <v>2</v>
      </c>
      <c r="AI182" s="175">
        <f t="shared" si="90"/>
        <v>7540</v>
      </c>
      <c r="AJ182" s="96">
        <f t="shared" si="97"/>
        <v>0</v>
      </c>
      <c r="AK182" s="174">
        <f t="shared" si="91"/>
        <v>0</v>
      </c>
    </row>
    <row r="183" spans="1:52" ht="42" hidden="1" customHeight="1" thickBot="1">
      <c r="A183" s="372" t="s">
        <v>792</v>
      </c>
      <c r="B183" s="394" t="s">
        <v>369</v>
      </c>
      <c r="C183" s="379" t="s">
        <v>801</v>
      </c>
      <c r="D183" s="201" t="s">
        <v>507</v>
      </c>
      <c r="E183" s="201"/>
      <c r="F183" s="201" t="s">
        <v>401</v>
      </c>
      <c r="G183" s="581"/>
      <c r="H183" s="577"/>
      <c r="I183" s="583"/>
      <c r="J183" s="201"/>
      <c r="K183" s="201"/>
      <c r="L183" s="246"/>
      <c r="M183" s="202"/>
      <c r="N183" s="245">
        <f t="shared" si="86"/>
        <v>0</v>
      </c>
      <c r="O183" s="202"/>
      <c r="P183" s="202"/>
      <c r="Q183" s="202"/>
      <c r="R183" s="202"/>
      <c r="S183" s="123">
        <f t="shared" si="87"/>
        <v>0</v>
      </c>
      <c r="T183" s="193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5"/>
        <v>0</v>
      </c>
      <c r="AE183" s="175">
        <f t="shared" si="88"/>
        <v>0</v>
      </c>
      <c r="AF183" s="96">
        <f>IF(AC183=2,G183,0)</f>
        <v>0</v>
      </c>
      <c r="AG183" s="175">
        <f t="shared" si="89"/>
        <v>0</v>
      </c>
      <c r="AH183" s="96">
        <f t="shared" si="96"/>
        <v>0</v>
      </c>
      <c r="AI183" s="175">
        <f t="shared" si="90"/>
        <v>0</v>
      </c>
      <c r="AJ183" s="96">
        <f t="shared" si="97"/>
        <v>0</v>
      </c>
      <c r="AK183" s="174">
        <f t="shared" si="91"/>
        <v>0</v>
      </c>
    </row>
    <row r="184" spans="1:52" s="168" customFormat="1">
      <c r="A184" s="275"/>
      <c r="B184" s="328" t="s">
        <v>680</v>
      </c>
      <c r="C184" s="328"/>
      <c r="D184" s="328"/>
      <c r="E184" s="328"/>
      <c r="F184" s="328"/>
      <c r="G184" s="414">
        <f>SUM(G173:G183)+SUM(G165:G172)</f>
        <v>40.25</v>
      </c>
      <c r="H184" s="328"/>
      <c r="I184" s="328"/>
      <c r="J184" s="328"/>
      <c r="K184" s="328"/>
      <c r="L184" s="328"/>
      <c r="M184" s="343"/>
      <c r="N184" s="281"/>
      <c r="O184" s="329">
        <f>SUM(O165:O182)</f>
        <v>0</v>
      </c>
      <c r="P184" s="329"/>
      <c r="Q184" s="329"/>
      <c r="R184" s="281"/>
      <c r="S184" s="302">
        <f>SUM(S165:S182)+S183</f>
        <v>236342.44</v>
      </c>
      <c r="T184" s="209"/>
      <c r="U184" s="209"/>
      <c r="V184" s="209"/>
      <c r="W184" s="209"/>
      <c r="X184" s="209"/>
      <c r="Y184" s="209"/>
      <c r="Z184" s="209"/>
      <c r="AA184" s="209"/>
      <c r="AB184" s="209">
        <f>SUM(G165:G182)</f>
        <v>40.25</v>
      </c>
      <c r="AC184" s="169"/>
      <c r="AD184" s="170">
        <f t="shared" ref="AD184:AK184" si="98">SUM(AD165:AD182)</f>
        <v>3.75</v>
      </c>
      <c r="AE184" s="171">
        <f t="shared" si="98"/>
        <v>27642.04</v>
      </c>
      <c r="AF184" s="170">
        <f t="shared" si="98"/>
        <v>5.5</v>
      </c>
      <c r="AG184" s="171">
        <f t="shared" si="98"/>
        <v>30142.01</v>
      </c>
      <c r="AH184" s="170">
        <f t="shared" si="98"/>
        <v>13</v>
      </c>
      <c r="AI184" s="171">
        <f t="shared" si="98"/>
        <v>52178</v>
      </c>
      <c r="AJ184" s="170">
        <f t="shared" si="98"/>
        <v>1</v>
      </c>
      <c r="AK184" s="171">
        <f t="shared" si="98"/>
        <v>4058</v>
      </c>
      <c r="AL184" s="185">
        <f t="shared" ref="AL184:AS184" si="99">AD184</f>
        <v>3.75</v>
      </c>
      <c r="AM184" s="185">
        <f t="shared" si="99"/>
        <v>27642.04</v>
      </c>
      <c r="AN184" s="185">
        <f t="shared" si="99"/>
        <v>5.5</v>
      </c>
      <c r="AO184" s="185">
        <f t="shared" si="99"/>
        <v>30142.01</v>
      </c>
      <c r="AP184" s="185">
        <f t="shared" si="99"/>
        <v>13</v>
      </c>
      <c r="AQ184" s="185">
        <f t="shared" si="99"/>
        <v>52178</v>
      </c>
      <c r="AR184" s="185">
        <f t="shared" si="99"/>
        <v>1</v>
      </c>
      <c r="AS184" s="186">
        <f t="shared" si="99"/>
        <v>4058</v>
      </c>
      <c r="AT184" s="91"/>
      <c r="AU184" s="91"/>
      <c r="AV184" s="91"/>
      <c r="AW184" s="91"/>
      <c r="AX184" s="91"/>
      <c r="AY184" s="91"/>
      <c r="AZ184" s="91"/>
    </row>
    <row r="185" spans="1:52">
      <c r="A185" s="284"/>
      <c r="B185" s="303" t="s">
        <v>681</v>
      </c>
      <c r="C185" s="303"/>
      <c r="D185" s="303"/>
      <c r="E185" s="303"/>
      <c r="F185" s="303"/>
      <c r="G185" s="286">
        <f>G165+G166+G167+G169+G170+G171+G168</f>
        <v>7.75</v>
      </c>
      <c r="H185" s="303"/>
      <c r="I185" s="303"/>
      <c r="J185" s="303"/>
      <c r="K185" s="303"/>
      <c r="L185" s="303"/>
      <c r="M185" s="287"/>
      <c r="N185" s="288"/>
      <c r="O185" s="289">
        <f>SUM(O165:O166)</f>
        <v>0</v>
      </c>
      <c r="P185" s="289"/>
      <c r="Q185" s="289"/>
      <c r="R185" s="289"/>
      <c r="S185" s="286">
        <f>S165+S166+S167+S169+S170+S171+S168</f>
        <v>63807.13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>
      <c r="A186" s="284"/>
      <c r="B186" s="303" t="s">
        <v>682</v>
      </c>
      <c r="C186" s="303"/>
      <c r="D186" s="303"/>
      <c r="E186" s="303"/>
      <c r="F186" s="303"/>
      <c r="G186" s="286">
        <f>SUM(G172:G179)</f>
        <v>18.5</v>
      </c>
      <c r="H186" s="303"/>
      <c r="I186" s="303"/>
      <c r="J186" s="303"/>
      <c r="K186" s="303"/>
      <c r="L186" s="303"/>
      <c r="M186" s="287"/>
      <c r="N186" s="288"/>
      <c r="O186" s="289">
        <f>SUM(O172:O178)</f>
        <v>0</v>
      </c>
      <c r="P186" s="289"/>
      <c r="Q186" s="289"/>
      <c r="R186" s="289"/>
      <c r="S186" s="286">
        <f>S172+S173+S174+S178+S175+S176+S177+S179</f>
        <v>116299.31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>
      <c r="A187" s="284"/>
      <c r="B187" s="303" t="s">
        <v>709</v>
      </c>
      <c r="C187" s="303"/>
      <c r="D187" s="303"/>
      <c r="E187" s="303"/>
      <c r="F187" s="303"/>
      <c r="G187" s="286">
        <f>G181+G182+G183</f>
        <v>13</v>
      </c>
      <c r="H187" s="303"/>
      <c r="I187" s="303"/>
      <c r="J187" s="303"/>
      <c r="K187" s="303"/>
      <c r="L187" s="303"/>
      <c r="M187" s="287"/>
      <c r="N187" s="288"/>
      <c r="O187" s="289"/>
      <c r="P187" s="289"/>
      <c r="Q187" s="289"/>
      <c r="R187" s="289"/>
      <c r="S187" s="286">
        <f>S181+S182+S183</f>
        <v>52178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 ht="15.75" thickBot="1">
      <c r="A188" s="290"/>
      <c r="B188" s="306" t="s">
        <v>683</v>
      </c>
      <c r="C188" s="306"/>
      <c r="D188" s="306"/>
      <c r="E188" s="306"/>
      <c r="F188" s="306"/>
      <c r="G188" s="292">
        <f>AJ184</f>
        <v>1</v>
      </c>
      <c r="H188" s="306"/>
      <c r="I188" s="306"/>
      <c r="J188" s="306"/>
      <c r="K188" s="306"/>
      <c r="L188" s="306"/>
      <c r="M188" s="294"/>
      <c r="N188" s="295"/>
      <c r="O188" s="296"/>
      <c r="P188" s="296"/>
      <c r="Q188" s="296"/>
      <c r="R188" s="296"/>
      <c r="S188" s="565">
        <f>AK184</f>
        <v>4058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 ht="20.25" customHeight="1">
      <c r="A189" s="742" t="s">
        <v>156</v>
      </c>
      <c r="B189" s="743"/>
      <c r="C189" s="743"/>
      <c r="D189" s="743"/>
      <c r="E189" s="743"/>
      <c r="F189" s="743"/>
      <c r="G189" s="743"/>
      <c r="H189" s="743"/>
      <c r="I189" s="743"/>
      <c r="J189" s="743"/>
      <c r="K189" s="743"/>
      <c r="L189" s="743"/>
      <c r="M189" s="743"/>
      <c r="N189" s="743"/>
      <c r="O189" s="743"/>
      <c r="P189" s="743"/>
      <c r="Q189" s="743"/>
      <c r="R189" s="743"/>
      <c r="S189" s="744"/>
      <c r="T189" s="239"/>
      <c r="U189" s="239"/>
      <c r="V189" s="239"/>
      <c r="W189" s="239"/>
      <c r="X189" s="239"/>
      <c r="Y189" s="239"/>
      <c r="Z189" s="239"/>
      <c r="AA189" s="239"/>
      <c r="AB189" s="207"/>
    </row>
    <row r="190" spans="1:52" ht="58.5" customHeight="1">
      <c r="A190" s="372" t="s">
        <v>912</v>
      </c>
      <c r="B190" s="664" t="s">
        <v>1080</v>
      </c>
      <c r="C190" s="190" t="s">
        <v>798</v>
      </c>
      <c r="D190" s="191" t="s">
        <v>23</v>
      </c>
      <c r="E190" s="191"/>
      <c r="F190" s="191" t="s">
        <v>404</v>
      </c>
      <c r="G190" s="497">
        <v>1</v>
      </c>
      <c r="H190" s="588">
        <v>6294</v>
      </c>
      <c r="I190" s="585">
        <f>H190*25%</f>
        <v>1573.5</v>
      </c>
      <c r="J190" s="585"/>
      <c r="K190" s="191"/>
      <c r="L190" s="191"/>
      <c r="M190" s="160"/>
      <c r="N190" s="245">
        <f>H190+I190+J190+K190+L190+M190</f>
        <v>7867.5</v>
      </c>
      <c r="O190" s="160"/>
      <c r="P190" s="160"/>
      <c r="Q190" s="160"/>
      <c r="R190" s="160">
        <f>N190*30%</f>
        <v>2360.25</v>
      </c>
      <c r="S190" s="123">
        <f>G190*N190+(P190+R190)+O190</f>
        <v>10227.75</v>
      </c>
      <c r="T190" s="191"/>
      <c r="U190" s="142"/>
      <c r="V190" s="142"/>
      <c r="W190" s="142"/>
      <c r="X190" s="142"/>
      <c r="Y190" s="142"/>
      <c r="Z190" s="142"/>
      <c r="AA190" s="142"/>
      <c r="AB190" s="142"/>
      <c r="AC190" s="162">
        <v>1</v>
      </c>
      <c r="AD190" s="96">
        <f>IF(AC190=1,G190,0)</f>
        <v>1</v>
      </c>
      <c r="AE190" s="175">
        <f>IF(AC190=1,S190,0)</f>
        <v>10227.75</v>
      </c>
      <c r="AF190" s="96">
        <f>IF(AC190=2,G190,0)</f>
        <v>0</v>
      </c>
      <c r="AG190" s="175">
        <f>IF(AC190=2,S190,0)</f>
        <v>0</v>
      </c>
      <c r="AH190" s="96">
        <f>IF(AC190=3,G190,0)</f>
        <v>0</v>
      </c>
      <c r="AI190" s="175">
        <f>IF(AC190=3,S190,0)</f>
        <v>0</v>
      </c>
      <c r="AJ190" s="96">
        <f>IF(AC190=4,G190,0)</f>
        <v>0</v>
      </c>
      <c r="AK190" s="174">
        <f>IF(AC190=4,S190,0)</f>
        <v>0</v>
      </c>
    </row>
    <row r="191" spans="1:52" ht="27" customHeight="1">
      <c r="A191" s="372" t="s">
        <v>789</v>
      </c>
      <c r="B191" s="664" t="s">
        <v>130</v>
      </c>
      <c r="C191" s="663" t="s">
        <v>977</v>
      </c>
      <c r="D191" s="685" t="s">
        <v>962</v>
      </c>
      <c r="E191" s="685"/>
      <c r="F191" s="685" t="s">
        <v>406</v>
      </c>
      <c r="G191" s="682">
        <v>1</v>
      </c>
      <c r="H191" s="575" t="s">
        <v>1014</v>
      </c>
      <c r="I191" s="585"/>
      <c r="J191" s="585"/>
      <c r="K191" s="191"/>
      <c r="L191" s="421">
        <f>H191*15%</f>
        <v>1159.8</v>
      </c>
      <c r="M191" s="160"/>
      <c r="N191" s="245">
        <f>H191+I191+J191+K191+L191+M191</f>
        <v>8891.7999999999993</v>
      </c>
      <c r="O191" s="160"/>
      <c r="P191" s="160"/>
      <c r="Q191" s="160"/>
      <c r="R191" s="160">
        <f>N191*30%</f>
        <v>2667.54</v>
      </c>
      <c r="S191" s="123">
        <f>G191*N191+(P191+R191)+O191</f>
        <v>11559.34</v>
      </c>
      <c r="T191" s="191"/>
      <c r="U191" s="142"/>
      <c r="V191" s="142"/>
      <c r="W191" s="142"/>
      <c r="X191" s="142"/>
      <c r="Y191" s="142"/>
      <c r="Z191" s="142"/>
      <c r="AA191" s="142"/>
      <c r="AB191" s="142"/>
      <c r="AC191" s="162">
        <v>1</v>
      </c>
      <c r="AD191" s="96">
        <f>IF(AC191=1,G191,0)</f>
        <v>1</v>
      </c>
      <c r="AE191" s="175">
        <f>IF(AC191=1,S191,0)</f>
        <v>11559.34</v>
      </c>
      <c r="AF191" s="96">
        <f>IF(AC191=2,G191,0)</f>
        <v>0</v>
      </c>
      <c r="AG191" s="175">
        <f>IF(AC191=2,S191,0)</f>
        <v>0</v>
      </c>
      <c r="AH191" s="96">
        <f>IF(AC191=3,G191,0)</f>
        <v>0</v>
      </c>
      <c r="AI191" s="175">
        <f>IF(AC191=3,S191,0)</f>
        <v>0</v>
      </c>
      <c r="AJ191" s="96">
        <f>IF(AC191=4,G191,0)</f>
        <v>0</v>
      </c>
      <c r="AK191" s="174">
        <f>IF(AC191=4,S191,0)</f>
        <v>0</v>
      </c>
    </row>
    <row r="192" spans="1:52" s="168" customFormat="1" ht="27" customHeight="1">
      <c r="A192" s="395" t="s">
        <v>789</v>
      </c>
      <c r="B192" s="690" t="s">
        <v>376</v>
      </c>
      <c r="C192" s="691" t="s">
        <v>625</v>
      </c>
      <c r="D192" s="692" t="s">
        <v>962</v>
      </c>
      <c r="E192" s="692" t="s">
        <v>626</v>
      </c>
      <c r="F192" s="692" t="s">
        <v>404</v>
      </c>
      <c r="G192" s="693">
        <v>4</v>
      </c>
      <c r="H192" s="588">
        <v>6294</v>
      </c>
      <c r="I192" s="585"/>
      <c r="J192" s="605">
        <f>H192*10%</f>
        <v>629.4</v>
      </c>
      <c r="K192" s="311"/>
      <c r="L192" s="313"/>
      <c r="M192" s="397"/>
      <c r="N192" s="245">
        <f>H192+I192+J192+K192+L192+M192</f>
        <v>6923.4</v>
      </c>
      <c r="O192" s="397"/>
      <c r="P192" s="397"/>
      <c r="Q192" s="397"/>
      <c r="R192" s="160">
        <f>N192*30%</f>
        <v>2077.02</v>
      </c>
      <c r="S192" s="123">
        <f>(N192+R192)*G192</f>
        <v>36001.68</v>
      </c>
      <c r="T192" s="396"/>
      <c r="U192" s="334"/>
      <c r="V192" s="334"/>
      <c r="W192" s="334"/>
      <c r="X192" s="334"/>
      <c r="Y192" s="334"/>
      <c r="Z192" s="334"/>
      <c r="AA192" s="334"/>
      <c r="AB192" s="334"/>
      <c r="AC192" s="169"/>
      <c r="AD192" s="170"/>
      <c r="AE192" s="171"/>
      <c r="AF192" s="170"/>
      <c r="AG192" s="171"/>
      <c r="AH192" s="170"/>
      <c r="AI192" s="171"/>
      <c r="AJ192" s="170"/>
      <c r="AK192" s="172"/>
      <c r="AL192" s="185"/>
      <c r="AM192" s="185"/>
      <c r="AN192" s="185"/>
      <c r="AO192" s="185"/>
      <c r="AP192" s="185"/>
      <c r="AQ192" s="185"/>
      <c r="AR192" s="185"/>
      <c r="AS192" s="186"/>
      <c r="AT192" s="91"/>
      <c r="AU192" s="91"/>
      <c r="AV192" s="91"/>
      <c r="AW192" s="91"/>
      <c r="AX192" s="91"/>
      <c r="AY192" s="91"/>
      <c r="AZ192" s="91"/>
    </row>
    <row r="193" spans="1:54" ht="27" customHeight="1">
      <c r="A193" s="372" t="s">
        <v>789</v>
      </c>
      <c r="B193" s="664" t="s">
        <v>625</v>
      </c>
      <c r="C193" s="663" t="s">
        <v>723</v>
      </c>
      <c r="D193" s="685" t="s">
        <v>962</v>
      </c>
      <c r="E193" s="685" t="s">
        <v>626</v>
      </c>
      <c r="F193" s="685" t="s">
        <v>404</v>
      </c>
      <c r="G193" s="682">
        <v>1</v>
      </c>
      <c r="H193" s="588">
        <v>6294</v>
      </c>
      <c r="I193" s="585"/>
      <c r="J193" s="605">
        <f>H193*1%</f>
        <v>62.94</v>
      </c>
      <c r="K193" s="191"/>
      <c r="L193" s="160"/>
      <c r="M193" s="160"/>
      <c r="N193" s="245">
        <f>H193+I193+J193+K193+L193+M193</f>
        <v>6356.94</v>
      </c>
      <c r="O193" s="160"/>
      <c r="P193" s="160"/>
      <c r="Q193" s="160"/>
      <c r="R193" s="160">
        <f>N193*10%</f>
        <v>635.69399999999996</v>
      </c>
      <c r="S193" s="123">
        <f>G193*N193+(P193+R193)+O193</f>
        <v>6992.63</v>
      </c>
      <c r="T193" s="191"/>
      <c r="U193" s="142"/>
      <c r="V193" s="142"/>
      <c r="W193" s="142"/>
      <c r="X193" s="142"/>
      <c r="Y193" s="142"/>
      <c r="Z193" s="142"/>
      <c r="AA193" s="142"/>
      <c r="AB193" s="142"/>
    </row>
    <row r="194" spans="1:54" ht="28.5" customHeight="1">
      <c r="A194" s="372" t="s">
        <v>790</v>
      </c>
      <c r="B194" s="676" t="s">
        <v>131</v>
      </c>
      <c r="C194" s="663" t="s">
        <v>808</v>
      </c>
      <c r="D194" s="685" t="s">
        <v>504</v>
      </c>
      <c r="E194" s="685"/>
      <c r="F194" s="685" t="s">
        <v>398</v>
      </c>
      <c r="G194" s="682">
        <v>1</v>
      </c>
      <c r="H194" s="602">
        <v>5527</v>
      </c>
      <c r="I194" s="585">
        <f>H194*10%</f>
        <v>552.70000000000005</v>
      </c>
      <c r="J194" s="585"/>
      <c r="K194" s="191"/>
      <c r="L194" s="160"/>
      <c r="M194" s="160"/>
      <c r="N194" s="245">
        <f>H194+I194+J194+K194+L194+M194</f>
        <v>6079.7</v>
      </c>
      <c r="O194" s="160"/>
      <c r="P194" s="160"/>
      <c r="Q194" s="160"/>
      <c r="R194" s="160">
        <f>N194*30%</f>
        <v>1823.91</v>
      </c>
      <c r="S194" s="123">
        <f>G194*N194+(P194+R194)+O194</f>
        <v>7903.61</v>
      </c>
      <c r="T194" s="191"/>
      <c r="U194" s="142"/>
      <c r="V194" s="142"/>
      <c r="W194" s="142"/>
      <c r="X194" s="142"/>
      <c r="Y194" s="142"/>
      <c r="Z194" s="142"/>
      <c r="AA194" s="142"/>
      <c r="AB194" s="142"/>
      <c r="AC194" s="162">
        <v>2</v>
      </c>
      <c r="AD194" s="96">
        <f>IF(AC194=1,G194,0)</f>
        <v>0</v>
      </c>
      <c r="AE194" s="175">
        <f>IF(AC194=1,S194,0)</f>
        <v>0</v>
      </c>
      <c r="AF194" s="96">
        <f>IF(AC194=2,G194,0)</f>
        <v>1</v>
      </c>
      <c r="AG194" s="175">
        <f>IF(AC194=2,S194,0)</f>
        <v>7903.61</v>
      </c>
      <c r="AH194" s="96">
        <f>IF(AC194=3,G194,0)</f>
        <v>0</v>
      </c>
      <c r="AI194" s="175">
        <f>IF(AC194=3,S194,0)</f>
        <v>0</v>
      </c>
      <c r="AJ194" s="96">
        <f>IF(AC194=4,G194,0)</f>
        <v>0</v>
      </c>
      <c r="AK194" s="174">
        <f>IF(AC194=4,S194,0)</f>
        <v>0</v>
      </c>
      <c r="AT194" s="522">
        <f>SUM(S190:S193)</f>
        <v>64781.4</v>
      </c>
    </row>
    <row r="195" spans="1:54" s="168" customFormat="1" ht="14.25" customHeight="1">
      <c r="A195" s="395" t="s">
        <v>790</v>
      </c>
      <c r="B195" s="694" t="s">
        <v>969</v>
      </c>
      <c r="C195" s="695" t="s">
        <v>969</v>
      </c>
      <c r="D195" s="696" t="s">
        <v>525</v>
      </c>
      <c r="E195" s="696" t="s">
        <v>627</v>
      </c>
      <c r="F195" s="696"/>
      <c r="G195" s="697">
        <f>SUM(G196:G199)</f>
        <v>4.5</v>
      </c>
      <c r="H195" s="601"/>
      <c r="I195" s="587"/>
      <c r="J195" s="587"/>
      <c r="K195" s="396"/>
      <c r="L195" s="397"/>
      <c r="M195" s="397"/>
      <c r="N195" s="245">
        <f t="shared" ref="N195:N205" si="100">H195+I195+J195+K195+L195+M195</f>
        <v>0</v>
      </c>
      <c r="O195" s="397"/>
      <c r="P195" s="397"/>
      <c r="Q195" s="397"/>
      <c r="R195" s="397"/>
      <c r="S195" s="123">
        <f t="shared" ref="S195:S205" si="101">G195*N195+(P195+R195)+O195</f>
        <v>0</v>
      </c>
      <c r="T195" s="396"/>
      <c r="U195" s="334"/>
      <c r="V195" s="334"/>
      <c r="W195" s="334"/>
      <c r="X195" s="334"/>
      <c r="Y195" s="334"/>
      <c r="Z195" s="334"/>
      <c r="AA195" s="334"/>
      <c r="AB195" s="334"/>
      <c r="AC195" s="169"/>
      <c r="AD195" s="170"/>
      <c r="AE195" s="171"/>
      <c r="AF195" s="170"/>
      <c r="AG195" s="171"/>
      <c r="AH195" s="170"/>
      <c r="AI195" s="171"/>
      <c r="AJ195" s="170"/>
      <c r="AK195" s="172"/>
      <c r="AL195" s="185"/>
      <c r="AM195" s="185"/>
      <c r="AN195" s="185"/>
      <c r="AO195" s="185"/>
      <c r="AP195" s="185"/>
      <c r="AQ195" s="185"/>
      <c r="AR195" s="185"/>
      <c r="AS195" s="186"/>
      <c r="AT195" s="91"/>
      <c r="AU195" s="91"/>
      <c r="AV195" s="91"/>
      <c r="AW195" s="91"/>
      <c r="AX195" s="91"/>
      <c r="AY195" s="91"/>
      <c r="AZ195" s="91"/>
    </row>
    <row r="196" spans="1:54" ht="27.75" customHeight="1">
      <c r="A196" s="372" t="s">
        <v>790</v>
      </c>
      <c r="B196" s="664" t="s">
        <v>133</v>
      </c>
      <c r="C196" s="663" t="s">
        <v>969</v>
      </c>
      <c r="D196" s="685" t="s">
        <v>525</v>
      </c>
      <c r="E196" s="685" t="s">
        <v>627</v>
      </c>
      <c r="F196" s="685" t="s">
        <v>396</v>
      </c>
      <c r="G196" s="682">
        <v>1</v>
      </c>
      <c r="H196" s="573" t="s">
        <v>1019</v>
      </c>
      <c r="I196" s="575"/>
      <c r="J196" s="575"/>
      <c r="K196" s="191"/>
      <c r="L196" s="160"/>
      <c r="M196" s="160"/>
      <c r="N196" s="245">
        <v>5265</v>
      </c>
      <c r="O196" s="160"/>
      <c r="P196" s="160"/>
      <c r="Q196" s="160"/>
      <c r="R196" s="160">
        <f>N196*30%</f>
        <v>1579.5</v>
      </c>
      <c r="S196" s="123">
        <f>(N196+R196)*G196</f>
        <v>6844.5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4" ht="25.5" customHeight="1">
      <c r="A197" s="372" t="s">
        <v>790</v>
      </c>
      <c r="B197" s="664" t="s">
        <v>1033</v>
      </c>
      <c r="C197" s="663" t="s">
        <v>969</v>
      </c>
      <c r="D197" s="685" t="s">
        <v>525</v>
      </c>
      <c r="E197" s="685" t="s">
        <v>627</v>
      </c>
      <c r="F197" s="685" t="s">
        <v>398</v>
      </c>
      <c r="G197" s="682">
        <v>1</v>
      </c>
      <c r="H197" s="588">
        <v>5527</v>
      </c>
      <c r="I197" s="575"/>
      <c r="J197" s="575"/>
      <c r="K197" s="191"/>
      <c r="L197" s="160"/>
      <c r="M197" s="160"/>
      <c r="N197" s="245">
        <f t="shared" ref="N197:N198" si="102">H197+I197+J197+K197+L197+M197</f>
        <v>5527</v>
      </c>
      <c r="O197" s="160"/>
      <c r="P197" s="160"/>
      <c r="Q197" s="160"/>
      <c r="R197" s="160">
        <f>N197*30%</f>
        <v>1658.1</v>
      </c>
      <c r="S197" s="123">
        <f>(N197+R197)*G197</f>
        <v>7185.1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790</v>
      </c>
      <c r="B198" s="664" t="s">
        <v>134</v>
      </c>
      <c r="C198" s="663" t="s">
        <v>969</v>
      </c>
      <c r="D198" s="685" t="s">
        <v>525</v>
      </c>
      <c r="E198" s="685" t="s">
        <v>627</v>
      </c>
      <c r="F198" s="685" t="s">
        <v>400</v>
      </c>
      <c r="G198" s="682">
        <v>1</v>
      </c>
      <c r="H198" s="588">
        <v>5240</v>
      </c>
      <c r="I198" s="575"/>
      <c r="J198" s="575"/>
      <c r="K198" s="191"/>
      <c r="L198" s="160"/>
      <c r="M198" s="160"/>
      <c r="N198" s="245">
        <f t="shared" si="102"/>
        <v>5240</v>
      </c>
      <c r="O198" s="160"/>
      <c r="P198" s="160"/>
      <c r="Q198" s="160"/>
      <c r="R198" s="160">
        <f>N198*30%</f>
        <v>1572</v>
      </c>
      <c r="S198" s="123">
        <f>(N198+R198)*G198</f>
        <v>6812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2" t="s">
        <v>790</v>
      </c>
      <c r="B199" s="664" t="s">
        <v>1034</v>
      </c>
      <c r="C199" s="663" t="s">
        <v>969</v>
      </c>
      <c r="D199" s="685" t="s">
        <v>525</v>
      </c>
      <c r="E199" s="685" t="s">
        <v>627</v>
      </c>
      <c r="F199" s="685" t="s">
        <v>405</v>
      </c>
      <c r="G199" s="682">
        <v>1.5</v>
      </c>
      <c r="H199" s="588">
        <v>4920</v>
      </c>
      <c r="I199" s="575"/>
      <c r="J199" s="575"/>
      <c r="K199" s="191"/>
      <c r="L199" s="160"/>
      <c r="M199" s="160"/>
      <c r="N199" s="245">
        <f t="shared" si="100"/>
        <v>4920</v>
      </c>
      <c r="O199" s="160"/>
      <c r="P199" s="160"/>
      <c r="Q199" s="160"/>
      <c r="R199" s="160">
        <f>N199*30%</f>
        <v>1476</v>
      </c>
      <c r="S199" s="123">
        <f>(N199+R199)*G199</f>
        <v>9594</v>
      </c>
      <c r="T199" s="191"/>
      <c r="U199" s="142"/>
      <c r="V199" s="142"/>
      <c r="W199" s="142"/>
      <c r="X199" s="142"/>
      <c r="Y199" s="142"/>
      <c r="Z199" s="142"/>
      <c r="AA199" s="142"/>
      <c r="AB199" s="142"/>
    </row>
    <row r="200" spans="1:54">
      <c r="A200" s="468" t="s">
        <v>790</v>
      </c>
      <c r="B200" s="698" t="s">
        <v>623</v>
      </c>
      <c r="C200" s="672" t="s">
        <v>808</v>
      </c>
      <c r="D200" s="681">
        <v>3231</v>
      </c>
      <c r="E200" s="681"/>
      <c r="F200" s="681"/>
      <c r="G200" s="697">
        <v>4.5</v>
      </c>
      <c r="H200" s="585"/>
      <c r="I200" s="588"/>
      <c r="J200" s="588"/>
      <c r="K200" s="346"/>
      <c r="L200" s="160"/>
      <c r="M200" s="160"/>
      <c r="N200" s="245">
        <f t="shared" si="100"/>
        <v>0</v>
      </c>
      <c r="O200" s="196"/>
      <c r="P200" s="196"/>
      <c r="Q200" s="196"/>
      <c r="R200" s="196"/>
      <c r="S200" s="123">
        <f t="shared" si="101"/>
        <v>0</v>
      </c>
      <c r="T200" s="346"/>
      <c r="U200" s="142"/>
      <c r="V200" s="142"/>
      <c r="W200" s="142"/>
      <c r="X200" s="142"/>
      <c r="Y200" s="142"/>
      <c r="Z200" s="142"/>
      <c r="AA200" s="142"/>
      <c r="AB200" s="142"/>
      <c r="BB200" s="530"/>
    </row>
    <row r="201" spans="1:54" ht="27.75" customHeight="1">
      <c r="A201" s="372" t="s">
        <v>790</v>
      </c>
      <c r="B201" s="699" t="s">
        <v>729</v>
      </c>
      <c r="C201" s="700" t="s">
        <v>808</v>
      </c>
      <c r="D201" s="681">
        <v>3231</v>
      </c>
      <c r="E201" s="681"/>
      <c r="F201" s="681">
        <v>9</v>
      </c>
      <c r="G201" s="682">
        <v>3</v>
      </c>
      <c r="H201" s="602">
        <v>5527</v>
      </c>
      <c r="I201" s="588"/>
      <c r="J201" s="588"/>
      <c r="K201" s="346"/>
      <c r="L201" s="160"/>
      <c r="M201" s="160"/>
      <c r="N201" s="245">
        <v>5005</v>
      </c>
      <c r="O201" s="160"/>
      <c r="P201" s="160"/>
      <c r="Q201" s="160"/>
      <c r="R201" s="160">
        <f>N201*30%</f>
        <v>1501.5</v>
      </c>
      <c r="S201" s="123">
        <f>(N201+R201)*G201</f>
        <v>19519.5</v>
      </c>
      <c r="T201" s="346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6.25" hidden="1" customHeight="1">
      <c r="A202" s="372" t="s">
        <v>790</v>
      </c>
      <c r="B202" s="699" t="s">
        <v>861</v>
      </c>
      <c r="C202" s="700" t="s">
        <v>808</v>
      </c>
      <c r="D202" s="701">
        <v>3231</v>
      </c>
      <c r="E202" s="701"/>
      <c r="F202" s="701">
        <v>8</v>
      </c>
      <c r="G202" s="702"/>
      <c r="H202" s="588"/>
      <c r="I202" s="595"/>
      <c r="J202" s="595"/>
      <c r="K202" s="345"/>
      <c r="L202" s="202"/>
      <c r="M202" s="160"/>
      <c r="N202" s="245">
        <f>H202+I202+J202+K202+L202+M202</f>
        <v>0</v>
      </c>
      <c r="O202" s="202"/>
      <c r="P202" s="202"/>
      <c r="Q202" s="202"/>
      <c r="R202" s="202">
        <f>N202*10%</f>
        <v>0</v>
      </c>
      <c r="S202" s="123">
        <f>G202*N202+(P202+R202)+O202</f>
        <v>0</v>
      </c>
      <c r="T202" s="345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27.75" hidden="1" customHeight="1">
      <c r="A203" s="372" t="s">
        <v>790</v>
      </c>
      <c r="B203" s="699" t="s">
        <v>483</v>
      </c>
      <c r="C203" s="700" t="s">
        <v>808</v>
      </c>
      <c r="D203" s="701">
        <v>3231</v>
      </c>
      <c r="E203" s="701"/>
      <c r="F203" s="701">
        <v>7</v>
      </c>
      <c r="G203" s="702"/>
      <c r="H203" s="497"/>
      <c r="I203" s="595"/>
      <c r="J203" s="595"/>
      <c r="K203" s="345"/>
      <c r="L203" s="202"/>
      <c r="M203" s="160"/>
      <c r="N203" s="245">
        <f t="shared" si="100"/>
        <v>0</v>
      </c>
      <c r="O203" s="202"/>
      <c r="P203" s="202"/>
      <c r="Q203" s="202"/>
      <c r="R203" s="202">
        <f>N203*20%</f>
        <v>0</v>
      </c>
      <c r="S203" s="123">
        <f t="shared" si="101"/>
        <v>0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18" customHeight="1">
      <c r="A204" s="372" t="s">
        <v>790</v>
      </c>
      <c r="B204" s="699" t="s">
        <v>484</v>
      </c>
      <c r="C204" s="700" t="s">
        <v>808</v>
      </c>
      <c r="D204" s="701">
        <v>3231</v>
      </c>
      <c r="E204" s="701"/>
      <c r="F204" s="701">
        <v>6</v>
      </c>
      <c r="G204" s="702">
        <v>1.5</v>
      </c>
      <c r="H204" s="497">
        <v>4633</v>
      </c>
      <c r="I204" s="595"/>
      <c r="J204" s="595"/>
      <c r="K204" s="345"/>
      <c r="L204" s="202"/>
      <c r="M204" s="160"/>
      <c r="N204" s="245">
        <f t="shared" si="100"/>
        <v>4633</v>
      </c>
      <c r="O204" s="202"/>
      <c r="P204" s="202"/>
      <c r="Q204" s="202"/>
      <c r="R204" s="202">
        <f>N204*20%</f>
        <v>926.6</v>
      </c>
      <c r="S204" s="123">
        <f t="shared" si="101"/>
        <v>7876.1</v>
      </c>
      <c r="T204" s="345"/>
      <c r="U204" s="142"/>
      <c r="V204" s="142"/>
      <c r="W204" s="142"/>
      <c r="X204" s="142"/>
      <c r="Y204" s="142"/>
      <c r="Z204" s="142"/>
      <c r="AA204" s="142"/>
      <c r="AB204" s="142"/>
      <c r="BB204" s="530"/>
    </row>
    <row r="205" spans="1:54" ht="15.75" thickBot="1">
      <c r="A205" s="372" t="s">
        <v>791</v>
      </c>
      <c r="B205" s="190" t="s">
        <v>334</v>
      </c>
      <c r="C205" s="190" t="s">
        <v>334</v>
      </c>
      <c r="D205" s="191" t="s">
        <v>510</v>
      </c>
      <c r="E205" s="191" t="s">
        <v>633</v>
      </c>
      <c r="F205" s="191" t="s">
        <v>399</v>
      </c>
      <c r="G205" s="497">
        <v>1</v>
      </c>
      <c r="H205" s="576" t="s">
        <v>1020</v>
      </c>
      <c r="I205" s="575"/>
      <c r="J205" s="575"/>
      <c r="K205" s="191"/>
      <c r="L205" s="232"/>
      <c r="M205" s="160"/>
      <c r="N205" s="189">
        <f t="shared" si="100"/>
        <v>4058</v>
      </c>
      <c r="O205" s="189"/>
      <c r="P205" s="189"/>
      <c r="Q205" s="189"/>
      <c r="R205" s="189"/>
      <c r="S205" s="123">
        <f t="shared" si="101"/>
        <v>4058</v>
      </c>
      <c r="T205" s="193"/>
      <c r="U205" s="142"/>
      <c r="V205" s="142"/>
      <c r="W205" s="142"/>
      <c r="X205" s="142"/>
      <c r="Y205" s="142"/>
      <c r="Z205" s="142"/>
      <c r="AA205" s="142"/>
      <c r="AB205" s="142"/>
      <c r="AC205" s="162">
        <v>4</v>
      </c>
      <c r="AD205" s="96">
        <f>IF(AC205=1,G205,0)</f>
        <v>0</v>
      </c>
      <c r="AE205" s="175">
        <f>IF(AC205=1,S205,0)</f>
        <v>0</v>
      </c>
      <c r="AF205" s="96">
        <f>IF(AC205=2,G205,0)</f>
        <v>0</v>
      </c>
      <c r="AG205" s="175">
        <f>IF(AC205=2,S205,0)</f>
        <v>0</v>
      </c>
      <c r="AH205" s="96">
        <f>IF(AC205=3,G205,0)</f>
        <v>0</v>
      </c>
      <c r="AI205" s="175">
        <f>IF(AC205=3,S205,0)</f>
        <v>0</v>
      </c>
      <c r="AJ205" s="96">
        <f>IF(AC205=4,G205,0)</f>
        <v>1</v>
      </c>
      <c r="AK205" s="174">
        <f>IF(AC205=4,S205,0)</f>
        <v>4058</v>
      </c>
    </row>
    <row r="206" spans="1:54" ht="30" customHeight="1" thickBot="1">
      <c r="A206" s="372" t="s">
        <v>792</v>
      </c>
      <c r="B206" s="424" t="s">
        <v>645</v>
      </c>
      <c r="C206" s="424" t="s">
        <v>645</v>
      </c>
      <c r="D206" s="201" t="s">
        <v>507</v>
      </c>
      <c r="E206" s="201" t="s">
        <v>809</v>
      </c>
      <c r="F206" s="201" t="s">
        <v>399</v>
      </c>
      <c r="G206" s="581">
        <v>4.5</v>
      </c>
      <c r="H206" s="576" t="s">
        <v>1020</v>
      </c>
      <c r="I206" s="583"/>
      <c r="J206" s="583"/>
      <c r="K206" s="201"/>
      <c r="L206" s="201"/>
      <c r="M206" s="160"/>
      <c r="N206" s="245">
        <v>3674</v>
      </c>
      <c r="O206" s="202"/>
      <c r="P206" s="202"/>
      <c r="Q206" s="202"/>
      <c r="R206" s="202"/>
      <c r="S206" s="123">
        <f>(N206+R206)*G206</f>
        <v>16533</v>
      </c>
      <c r="T206" s="201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4.5</v>
      </c>
      <c r="AI206" s="175">
        <f>IF(AC206=3,S206,0)</f>
        <v>16533</v>
      </c>
      <c r="AJ206" s="96">
        <f>IF(AC206=4,G206,0)</f>
        <v>0</v>
      </c>
      <c r="AK206" s="174">
        <f>IF(AC206=4,S206,0)</f>
        <v>0</v>
      </c>
    </row>
    <row r="207" spans="1:54" ht="44.25" hidden="1" customHeight="1" thickBot="1">
      <c r="A207" s="372" t="s">
        <v>792</v>
      </c>
      <c r="B207" s="377" t="s">
        <v>381</v>
      </c>
      <c r="C207" s="422" t="s">
        <v>801</v>
      </c>
      <c r="D207" s="191" t="s">
        <v>507</v>
      </c>
      <c r="E207" s="195"/>
      <c r="F207" s="195" t="s">
        <v>401</v>
      </c>
      <c r="G207" s="572"/>
      <c r="H207" s="577">
        <v>3770</v>
      </c>
      <c r="I207" s="592"/>
      <c r="J207" s="592"/>
      <c r="K207" s="195"/>
      <c r="L207" s="193"/>
      <c r="M207" s="164"/>
      <c r="N207" s="245">
        <f>H207+I207+J207+K207+L207+M207</f>
        <v>3770</v>
      </c>
      <c r="O207" s="196"/>
      <c r="P207" s="196"/>
      <c r="Q207" s="196"/>
      <c r="R207" s="196"/>
      <c r="S207" s="123">
        <f>G207*N207+(P207+R207)+O207</f>
        <v>0</v>
      </c>
      <c r="T207" s="142"/>
      <c r="U207" s="142"/>
      <c r="V207" s="142"/>
      <c r="W207" s="142"/>
      <c r="X207" s="142"/>
      <c r="Y207" s="142"/>
      <c r="Z207" s="142"/>
      <c r="AA207" s="142"/>
      <c r="AB207" s="142"/>
      <c r="AC207" s="162">
        <v>3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0</v>
      </c>
      <c r="AI207" s="175">
        <f>IF(AC207=3,S207,0)</f>
        <v>0</v>
      </c>
      <c r="AJ207" s="96">
        <f>IF(AC207=4,G207,0)</f>
        <v>0</v>
      </c>
      <c r="AK207" s="174">
        <f>IF(AC207=4,S207,0)</f>
        <v>0</v>
      </c>
    </row>
    <row r="208" spans="1:54" s="168" customFormat="1">
      <c r="A208" s="275"/>
      <c r="B208" s="300" t="s">
        <v>680</v>
      </c>
      <c r="C208" s="301"/>
      <c r="D208" s="301"/>
      <c r="E208" s="301"/>
      <c r="F208" s="301"/>
      <c r="G208" s="279">
        <f>G190+G191+G192+G193+G194+G196+G197+G198+G199+G201+G204+G205+G206+G207</f>
        <v>22.5</v>
      </c>
      <c r="H208" s="301"/>
      <c r="I208" s="301"/>
      <c r="J208" s="301"/>
      <c r="K208" s="301"/>
      <c r="L208" s="301"/>
      <c r="M208" s="343"/>
      <c r="N208" s="283"/>
      <c r="O208" s="282">
        <f>SUM(O190:O207)</f>
        <v>0</v>
      </c>
      <c r="P208" s="282"/>
      <c r="Q208" s="282"/>
      <c r="R208" s="282"/>
      <c r="S208" s="302">
        <f>SUM(S190:S207)</f>
        <v>151107.21</v>
      </c>
      <c r="T208" s="209"/>
      <c r="U208" s="209"/>
      <c r="V208" s="209"/>
      <c r="W208" s="209"/>
      <c r="X208" s="209"/>
      <c r="Y208" s="209"/>
      <c r="Z208" s="209"/>
      <c r="AA208" s="209"/>
      <c r="AB208" s="209">
        <f>SUM(G190:G207)</f>
        <v>31.5</v>
      </c>
      <c r="AC208" s="169"/>
      <c r="AD208" s="170">
        <f t="shared" ref="AD208:AK208" si="103">SUM(AD190:AD207)</f>
        <v>2</v>
      </c>
      <c r="AE208" s="171">
        <f t="shared" si="103"/>
        <v>21787.09</v>
      </c>
      <c r="AF208" s="170">
        <f t="shared" si="103"/>
        <v>1</v>
      </c>
      <c r="AG208" s="171">
        <f t="shared" si="103"/>
        <v>7903.61</v>
      </c>
      <c r="AH208" s="170">
        <f t="shared" si="103"/>
        <v>4.5</v>
      </c>
      <c r="AI208" s="171">
        <f t="shared" si="103"/>
        <v>16533</v>
      </c>
      <c r="AJ208" s="170">
        <f t="shared" si="103"/>
        <v>1</v>
      </c>
      <c r="AK208" s="171">
        <f t="shared" si="103"/>
        <v>4058</v>
      </c>
      <c r="AL208" s="185">
        <f t="shared" ref="AL208:AS208" si="104">AD208</f>
        <v>2</v>
      </c>
      <c r="AM208" s="185">
        <f t="shared" si="104"/>
        <v>21787.09</v>
      </c>
      <c r="AN208" s="185">
        <f t="shared" si="104"/>
        <v>1</v>
      </c>
      <c r="AO208" s="185">
        <f t="shared" si="104"/>
        <v>7903.61</v>
      </c>
      <c r="AP208" s="185">
        <f t="shared" si="104"/>
        <v>4.5</v>
      </c>
      <c r="AQ208" s="185">
        <f t="shared" si="104"/>
        <v>16533</v>
      </c>
      <c r="AR208" s="185">
        <f t="shared" si="104"/>
        <v>1</v>
      </c>
      <c r="AS208" s="186">
        <f t="shared" si="104"/>
        <v>4058</v>
      </c>
      <c r="AT208" s="185">
        <f>SUM(S209:S211)</f>
        <v>147049.21</v>
      </c>
      <c r="AU208" s="91"/>
      <c r="AV208" s="91"/>
      <c r="AW208" s="91"/>
      <c r="AX208" s="91"/>
      <c r="AY208" s="91"/>
      <c r="AZ208" s="91"/>
    </row>
    <row r="209" spans="1:52">
      <c r="A209" s="284"/>
      <c r="B209" s="303" t="s">
        <v>681</v>
      </c>
      <c r="C209" s="304"/>
      <c r="D209" s="304"/>
      <c r="E209" s="304"/>
      <c r="F209" s="304"/>
      <c r="G209" s="286">
        <f>G190+G191+G192+G193</f>
        <v>7</v>
      </c>
      <c r="H209" s="304"/>
      <c r="I209" s="304"/>
      <c r="J209" s="304"/>
      <c r="K209" s="304"/>
      <c r="L209" s="304"/>
      <c r="M209" s="287"/>
      <c r="N209" s="288"/>
      <c r="O209" s="289"/>
      <c r="P209" s="289"/>
      <c r="Q209" s="289"/>
      <c r="R209" s="289"/>
      <c r="S209" s="351">
        <f>SUM(S190:S193)</f>
        <v>64781.4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I209" s="171"/>
      <c r="AP209" s="185">
        <f>AH209</f>
        <v>0</v>
      </c>
    </row>
    <row r="210" spans="1:52">
      <c r="A210" s="284"/>
      <c r="B210" s="303" t="s">
        <v>682</v>
      </c>
      <c r="C210" s="304"/>
      <c r="D210" s="304"/>
      <c r="E210" s="304"/>
      <c r="F210" s="304"/>
      <c r="G210" s="286">
        <f>G194+G196+G197+G198+G199+G201+G204</f>
        <v>10</v>
      </c>
      <c r="H210" s="304"/>
      <c r="I210" s="304"/>
      <c r="J210" s="304"/>
      <c r="K210" s="304"/>
      <c r="L210" s="304"/>
      <c r="M210" s="287"/>
      <c r="N210" s="288"/>
      <c r="O210" s="289"/>
      <c r="P210" s="289"/>
      <c r="Q210" s="289"/>
      <c r="R210" s="289"/>
      <c r="S210" s="351">
        <f>SUM(S194:S204)</f>
        <v>65734.81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 ht="15.75" thickBot="1">
      <c r="A211" s="290"/>
      <c r="B211" s="350" t="s">
        <v>718</v>
      </c>
      <c r="C211" s="350"/>
      <c r="D211" s="350"/>
      <c r="E211" s="350"/>
      <c r="F211" s="350"/>
      <c r="G211" s="278">
        <f>AH208</f>
        <v>4.5</v>
      </c>
      <c r="H211" s="350"/>
      <c r="I211" s="350"/>
      <c r="J211" s="350"/>
      <c r="K211" s="350"/>
      <c r="L211" s="350"/>
      <c r="M211" s="552"/>
      <c r="N211" s="353"/>
      <c r="O211" s="325"/>
      <c r="P211" s="325"/>
      <c r="Q211" s="325"/>
      <c r="R211" s="325"/>
      <c r="S211" s="414">
        <f>SUM(S206:S207)</f>
        <v>16533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 ht="12.75" customHeight="1" thickBot="1">
      <c r="A212" s="198"/>
      <c r="B212" s="306" t="s">
        <v>683</v>
      </c>
      <c r="C212" s="307"/>
      <c r="D212" s="307"/>
      <c r="E212" s="307"/>
      <c r="F212" s="307"/>
      <c r="G212" s="278">
        <f>G205</f>
        <v>1</v>
      </c>
      <c r="H212" s="307"/>
      <c r="I212" s="307"/>
      <c r="J212" s="307"/>
      <c r="K212" s="307"/>
      <c r="L212" s="307"/>
      <c r="M212" s="294"/>
      <c r="N212" s="295"/>
      <c r="O212" s="296">
        <f>SUM(O207:O207)</f>
        <v>0</v>
      </c>
      <c r="P212" s="296"/>
      <c r="Q212" s="296"/>
      <c r="R212" s="296"/>
      <c r="S212" s="565">
        <f>S205</f>
        <v>4058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/>
    </row>
    <row r="213" spans="1:52" ht="18.75" hidden="1" customHeight="1">
      <c r="A213" s="740" t="s">
        <v>157</v>
      </c>
      <c r="B213" s="731"/>
      <c r="C213" s="731"/>
      <c r="D213" s="731"/>
      <c r="E213" s="731"/>
      <c r="F213" s="731"/>
      <c r="G213" s="731"/>
      <c r="H213" s="731"/>
      <c r="I213" s="731"/>
      <c r="J213" s="731"/>
      <c r="K213" s="731"/>
      <c r="L213" s="731"/>
      <c r="M213" s="731"/>
      <c r="N213" s="731"/>
      <c r="O213" s="731"/>
      <c r="P213" s="731"/>
      <c r="Q213" s="731"/>
      <c r="R213" s="731"/>
      <c r="S213" s="741"/>
      <c r="T213" s="237"/>
      <c r="U213" s="237"/>
      <c r="V213" s="237"/>
      <c r="W213" s="237"/>
      <c r="X213" s="237"/>
      <c r="Y213" s="237"/>
      <c r="Z213" s="237"/>
      <c r="AA213" s="237"/>
      <c r="AB213" s="205"/>
    </row>
    <row r="214" spans="1:52" ht="30" hidden="1">
      <c r="A214" s="372" t="s">
        <v>789</v>
      </c>
      <c r="B214" s="190" t="s">
        <v>1035</v>
      </c>
      <c r="C214" s="190" t="s">
        <v>798</v>
      </c>
      <c r="D214" s="191" t="s">
        <v>23</v>
      </c>
      <c r="E214" s="191"/>
      <c r="F214" s="191" t="s">
        <v>402</v>
      </c>
      <c r="G214" s="589"/>
      <c r="H214" s="584">
        <v>7253</v>
      </c>
      <c r="I214" s="585">
        <f>H214*10%</f>
        <v>725.3</v>
      </c>
      <c r="J214" s="191"/>
      <c r="K214" s="191"/>
      <c r="L214" s="232"/>
      <c r="M214" s="160"/>
      <c r="N214" s="245">
        <f t="shared" ref="N214:N220" si="105">H214+I214+J214+K214+L214+M214</f>
        <v>7978.3</v>
      </c>
      <c r="O214" s="160"/>
      <c r="P214" s="160"/>
      <c r="Q214" s="160"/>
      <c r="R214" s="160"/>
      <c r="S214" s="123">
        <f t="shared" ref="S214:S220" si="106">G214*N214+(P214+R214)+O214</f>
        <v>0</v>
      </c>
      <c r="T214" s="191"/>
      <c r="U214" s="142"/>
      <c r="V214" s="142"/>
      <c r="W214" s="142"/>
      <c r="X214" s="142"/>
      <c r="Y214" s="142"/>
      <c r="Z214" s="142"/>
      <c r="AA214" s="142"/>
      <c r="AB214" s="142"/>
      <c r="AC214" s="162">
        <v>1</v>
      </c>
      <c r="AD214" s="96">
        <f>IF(AC214=1,G214,0)</f>
        <v>0</v>
      </c>
      <c r="AE214" s="175">
        <f>IF(AC214=1,S214,0)</f>
        <v>0</v>
      </c>
      <c r="AF214" s="96">
        <f>IF(AC214=2,G214,0)</f>
        <v>0</v>
      </c>
      <c r="AG214" s="175">
        <f>IF(AC214=2,S214,0)</f>
        <v>0</v>
      </c>
      <c r="AH214" s="96">
        <f>IF(AC214=3,G214,0)</f>
        <v>0</v>
      </c>
      <c r="AI214" s="175">
        <f>IF(AC214=3,S214,0)</f>
        <v>0</v>
      </c>
      <c r="AJ214" s="96">
        <f>IF(AC214=4,G214,0)</f>
        <v>0</v>
      </c>
      <c r="AK214" s="174">
        <f>IF(AC214=4,S214,0)</f>
        <v>0</v>
      </c>
    </row>
    <row r="215" spans="1:52" ht="30" hidden="1">
      <c r="A215" s="372" t="s">
        <v>790</v>
      </c>
      <c r="B215" s="190" t="s">
        <v>129</v>
      </c>
      <c r="C215" s="190" t="s">
        <v>623</v>
      </c>
      <c r="D215" s="191" t="s">
        <v>504</v>
      </c>
      <c r="E215" s="191"/>
      <c r="F215" s="191" t="s">
        <v>398</v>
      </c>
      <c r="G215" s="589"/>
      <c r="H215" s="604">
        <v>5527</v>
      </c>
      <c r="I215" s="585"/>
      <c r="J215" s="191"/>
      <c r="K215" s="191"/>
      <c r="L215" s="232"/>
      <c r="M215" s="160"/>
      <c r="N215" s="245">
        <f t="shared" si="105"/>
        <v>5527</v>
      </c>
      <c r="O215" s="160"/>
      <c r="P215" s="160"/>
      <c r="Q215" s="160"/>
      <c r="R215" s="160"/>
      <c r="S215" s="123">
        <f t="shared" si="106"/>
        <v>0</v>
      </c>
      <c r="T215" s="191"/>
      <c r="U215" s="142"/>
      <c r="V215" s="142"/>
      <c r="W215" s="142"/>
      <c r="X215" s="142"/>
      <c r="Y215" s="142"/>
      <c r="Z215" s="142"/>
      <c r="AA215" s="142"/>
      <c r="AB215" s="142"/>
    </row>
    <row r="216" spans="1:52" s="537" customFormat="1" hidden="1">
      <c r="A216" s="372" t="s">
        <v>790</v>
      </c>
      <c r="B216" s="190" t="s">
        <v>623</v>
      </c>
      <c r="C216" s="190" t="s">
        <v>623</v>
      </c>
      <c r="D216" s="191" t="s">
        <v>504</v>
      </c>
      <c r="E216" s="191"/>
      <c r="F216" s="191" t="s">
        <v>400</v>
      </c>
      <c r="G216" s="589"/>
      <c r="H216" s="584">
        <v>5240</v>
      </c>
      <c r="I216" s="585"/>
      <c r="J216" s="191"/>
      <c r="K216" s="191"/>
      <c r="L216" s="232"/>
      <c r="M216" s="160"/>
      <c r="N216" s="245">
        <f t="shared" si="105"/>
        <v>5240</v>
      </c>
      <c r="O216" s="160"/>
      <c r="P216" s="160"/>
      <c r="Q216" s="160"/>
      <c r="R216" s="160"/>
      <c r="S216" s="123">
        <f>(N216+R216)*G216</f>
        <v>0</v>
      </c>
      <c r="T216" s="450"/>
      <c r="U216" s="451"/>
      <c r="V216" s="451"/>
      <c r="W216" s="451"/>
      <c r="X216" s="451"/>
      <c r="Y216" s="451"/>
      <c r="Z216" s="451"/>
      <c r="AA216" s="451"/>
      <c r="AB216" s="451"/>
      <c r="AC216" s="204"/>
      <c r="AD216" s="452"/>
      <c r="AE216" s="453"/>
      <c r="AF216" s="452"/>
      <c r="AG216" s="453"/>
      <c r="AH216" s="452"/>
      <c r="AI216" s="453"/>
      <c r="AJ216" s="452"/>
      <c r="AK216" s="454"/>
      <c r="AL216" s="534"/>
      <c r="AM216" s="534"/>
      <c r="AN216" s="534"/>
      <c r="AO216" s="534"/>
      <c r="AP216" s="534"/>
      <c r="AQ216" s="534"/>
      <c r="AR216" s="534"/>
      <c r="AS216" s="535"/>
      <c r="AT216" s="536"/>
      <c r="AU216" s="536"/>
      <c r="AV216" s="536"/>
      <c r="AW216" s="536"/>
      <c r="AX216" s="536"/>
      <c r="AY216" s="536"/>
      <c r="AZ216" s="536"/>
    </row>
    <row r="217" spans="1:52" ht="16.5" hidden="1" customHeight="1">
      <c r="A217" s="372" t="s">
        <v>790</v>
      </c>
      <c r="B217" s="190" t="s">
        <v>489</v>
      </c>
      <c r="C217" s="190" t="s">
        <v>623</v>
      </c>
      <c r="D217" s="191" t="s">
        <v>504</v>
      </c>
      <c r="E217" s="191"/>
      <c r="F217" s="191" t="s">
        <v>397</v>
      </c>
      <c r="G217" s="589"/>
      <c r="H217" s="589">
        <v>4633</v>
      </c>
      <c r="I217" s="585">
        <f>H217*10%</f>
        <v>463.3</v>
      </c>
      <c r="J217" s="191"/>
      <c r="K217" s="191"/>
      <c r="L217" s="232"/>
      <c r="M217" s="160"/>
      <c r="N217" s="245">
        <f t="shared" si="105"/>
        <v>5096.3</v>
      </c>
      <c r="O217" s="160"/>
      <c r="P217" s="160"/>
      <c r="Q217" s="160"/>
      <c r="R217" s="160"/>
      <c r="S217" s="123">
        <f t="shared" si="106"/>
        <v>0</v>
      </c>
      <c r="T217" s="191"/>
      <c r="U217" s="142"/>
      <c r="V217" s="142"/>
      <c r="W217" s="142"/>
      <c r="X217" s="142"/>
      <c r="Y217" s="142"/>
      <c r="Z217" s="142"/>
      <c r="AA217" s="142"/>
      <c r="AB217" s="142"/>
      <c r="AC217" s="162">
        <v>2</v>
      </c>
      <c r="AD217" s="96">
        <f>IF(AC217=1,G217,0)</f>
        <v>0</v>
      </c>
      <c r="AE217" s="175">
        <f>IF(AC217=1,S217,0)</f>
        <v>0</v>
      </c>
      <c r="AF217" s="96">
        <f>IF(AC217=2,G217,0)</f>
        <v>0</v>
      </c>
      <c r="AG217" s="175">
        <f>IF(AC217=2,S217,0)</f>
        <v>0</v>
      </c>
      <c r="AH217" s="96">
        <f>IF(AC217=3,G217,0)</f>
        <v>0</v>
      </c>
      <c r="AI217" s="175">
        <f>IF(AC217=3,S217,0)</f>
        <v>0</v>
      </c>
      <c r="AJ217" s="96">
        <f>IF(AC217=4,G217,0)</f>
        <v>0</v>
      </c>
      <c r="AK217" s="174">
        <f>IF(AC217=4,S217,0)</f>
        <v>0</v>
      </c>
    </row>
    <row r="218" spans="1:52" ht="30" hidden="1">
      <c r="A218" s="372" t="s">
        <v>792</v>
      </c>
      <c r="B218" s="190" t="s">
        <v>645</v>
      </c>
      <c r="C218" s="190" t="s">
        <v>645</v>
      </c>
      <c r="D218" s="191" t="s">
        <v>507</v>
      </c>
      <c r="E218" s="191" t="s">
        <v>809</v>
      </c>
      <c r="F218" s="191" t="s">
        <v>399</v>
      </c>
      <c r="G218" s="589"/>
      <c r="H218" s="604">
        <v>4058</v>
      </c>
      <c r="I218" s="575"/>
      <c r="J218" s="191"/>
      <c r="K218" s="191"/>
      <c r="L218" s="232"/>
      <c r="M218" s="160"/>
      <c r="N218" s="245">
        <f t="shared" si="105"/>
        <v>4058</v>
      </c>
      <c r="O218" s="160"/>
      <c r="P218" s="160"/>
      <c r="Q218" s="160"/>
      <c r="R218" s="160"/>
      <c r="S218" s="123">
        <f t="shared" si="106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3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43.5" hidden="1" customHeight="1" thickBot="1">
      <c r="A219" s="372" t="s">
        <v>792</v>
      </c>
      <c r="B219" s="190" t="s">
        <v>336</v>
      </c>
      <c r="C219" s="379" t="s">
        <v>801</v>
      </c>
      <c r="D219" s="191" t="s">
        <v>507</v>
      </c>
      <c r="E219" s="191"/>
      <c r="F219" s="191" t="s">
        <v>401</v>
      </c>
      <c r="G219" s="612"/>
      <c r="H219" s="577">
        <v>3770</v>
      </c>
      <c r="I219" s="575"/>
      <c r="J219" s="191"/>
      <c r="K219" s="191"/>
      <c r="L219" s="189"/>
      <c r="M219" s="160"/>
      <c r="N219" s="245">
        <f t="shared" si="105"/>
        <v>3770</v>
      </c>
      <c r="O219" s="160"/>
      <c r="P219" s="160"/>
      <c r="Q219" s="160"/>
      <c r="R219" s="160"/>
      <c r="S219" s="123">
        <f t="shared" si="106"/>
        <v>0</v>
      </c>
      <c r="T219" s="191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45.75" hidden="1" thickBot="1">
      <c r="A220" s="372" t="s">
        <v>792</v>
      </c>
      <c r="B220" s="380" t="s">
        <v>369</v>
      </c>
      <c r="C220" s="379" t="s">
        <v>801</v>
      </c>
      <c r="D220" s="193" t="s">
        <v>507</v>
      </c>
      <c r="E220" s="193"/>
      <c r="F220" s="193" t="s">
        <v>401</v>
      </c>
      <c r="G220" s="612"/>
      <c r="H220" s="577"/>
      <c r="I220" s="606"/>
      <c r="J220" s="193"/>
      <c r="K220" s="193"/>
      <c r="L220" s="193"/>
      <c r="M220" s="164"/>
      <c r="N220" s="245">
        <f t="shared" si="105"/>
        <v>0</v>
      </c>
      <c r="O220" s="164"/>
      <c r="P220" s="164"/>
      <c r="Q220" s="164"/>
      <c r="R220" s="164"/>
      <c r="S220" s="123">
        <f t="shared" si="106"/>
        <v>0</v>
      </c>
      <c r="T220" s="193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s="168" customFormat="1" hidden="1">
      <c r="A221" s="275"/>
      <c r="B221" s="300" t="s">
        <v>680</v>
      </c>
      <c r="C221" s="300"/>
      <c r="D221" s="300"/>
      <c r="E221" s="300"/>
      <c r="F221" s="300"/>
      <c r="G221" s="317">
        <f>G214+G215+G216+G217+G218+G220+G219</f>
        <v>0</v>
      </c>
      <c r="H221" s="300"/>
      <c r="I221" s="300"/>
      <c r="J221" s="300"/>
      <c r="K221" s="300"/>
      <c r="L221" s="300"/>
      <c r="M221" s="343"/>
      <c r="N221" s="283"/>
      <c r="O221" s="282">
        <f>SUM(O214:O220)</f>
        <v>0</v>
      </c>
      <c r="P221" s="282"/>
      <c r="Q221" s="282"/>
      <c r="R221" s="282"/>
      <c r="S221" s="317">
        <f>S214+S215+S216+S217+S218+S220+S219</f>
        <v>0</v>
      </c>
      <c r="T221" s="209"/>
      <c r="U221" s="209"/>
      <c r="V221" s="209"/>
      <c r="W221" s="209"/>
      <c r="X221" s="209"/>
      <c r="Y221" s="209"/>
      <c r="Z221" s="209"/>
      <c r="AA221" s="209"/>
      <c r="AB221" s="209">
        <f>SUM(G214:G220)</f>
        <v>0</v>
      </c>
      <c r="AC221" s="169"/>
      <c r="AD221" s="170">
        <f t="shared" ref="AD221:AK221" si="107">SUM(AD214:AD220)</f>
        <v>0</v>
      </c>
      <c r="AE221" s="171">
        <f t="shared" si="107"/>
        <v>0</v>
      </c>
      <c r="AF221" s="170">
        <f t="shared" si="107"/>
        <v>0</v>
      </c>
      <c r="AG221" s="171">
        <f t="shared" si="107"/>
        <v>0</v>
      </c>
      <c r="AH221" s="170">
        <f t="shared" si="107"/>
        <v>0</v>
      </c>
      <c r="AI221" s="171">
        <f t="shared" si="107"/>
        <v>0</v>
      </c>
      <c r="AJ221" s="170">
        <f t="shared" si="107"/>
        <v>0</v>
      </c>
      <c r="AK221" s="171">
        <f t="shared" si="107"/>
        <v>0</v>
      </c>
      <c r="AL221" s="185">
        <f t="shared" ref="AL221:AS221" si="108">AD221</f>
        <v>0</v>
      </c>
      <c r="AM221" s="185">
        <f t="shared" si="108"/>
        <v>0</v>
      </c>
      <c r="AN221" s="185">
        <f t="shared" si="108"/>
        <v>0</v>
      </c>
      <c r="AO221" s="185">
        <f t="shared" si="108"/>
        <v>0</v>
      </c>
      <c r="AP221" s="185">
        <f t="shared" si="108"/>
        <v>0</v>
      </c>
      <c r="AQ221" s="185">
        <f t="shared" si="108"/>
        <v>0</v>
      </c>
      <c r="AR221" s="185">
        <f t="shared" si="108"/>
        <v>0</v>
      </c>
      <c r="AS221" s="186">
        <f t="shared" si="108"/>
        <v>0</v>
      </c>
      <c r="AT221" s="91"/>
      <c r="AU221" s="91"/>
      <c r="AV221" s="91"/>
      <c r="AW221" s="91"/>
      <c r="AX221" s="91"/>
      <c r="AY221" s="91"/>
      <c r="AZ221" s="91"/>
    </row>
    <row r="222" spans="1:52" hidden="1">
      <c r="A222" s="284"/>
      <c r="B222" s="303" t="s">
        <v>681</v>
      </c>
      <c r="C222" s="303"/>
      <c r="D222" s="303"/>
      <c r="E222" s="303"/>
      <c r="F222" s="303"/>
      <c r="G222" s="286">
        <f>AD221</f>
        <v>0</v>
      </c>
      <c r="H222" s="303"/>
      <c r="I222" s="303"/>
      <c r="J222" s="303"/>
      <c r="K222" s="303"/>
      <c r="L222" s="303"/>
      <c r="M222" s="287"/>
      <c r="N222" s="288"/>
      <c r="O222" s="289">
        <f>O214</f>
        <v>0</v>
      </c>
      <c r="P222" s="289"/>
      <c r="Q222" s="289"/>
      <c r="R222" s="289"/>
      <c r="S222" s="351">
        <f>AE221</f>
        <v>0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idden="1">
      <c r="A223" s="284"/>
      <c r="B223" s="303" t="s">
        <v>682</v>
      </c>
      <c r="C223" s="303"/>
      <c r="D223" s="303"/>
      <c r="E223" s="303"/>
      <c r="F223" s="303"/>
      <c r="G223" s="286">
        <f>SUM(G215:G217)</f>
        <v>0</v>
      </c>
      <c r="H223" s="303"/>
      <c r="I223" s="303"/>
      <c r="J223" s="303"/>
      <c r="K223" s="303"/>
      <c r="L223" s="303"/>
      <c r="M223" s="287"/>
      <c r="N223" s="288"/>
      <c r="O223" s="289"/>
      <c r="P223" s="289"/>
      <c r="Q223" s="289"/>
      <c r="R223" s="289"/>
      <c r="S223" s="351">
        <f>SUM(S215:S217)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t="15.75" hidden="1" thickBot="1">
      <c r="A224" s="290"/>
      <c r="B224" s="306" t="s">
        <v>718</v>
      </c>
      <c r="C224" s="306"/>
      <c r="D224" s="306"/>
      <c r="E224" s="306"/>
      <c r="F224" s="306"/>
      <c r="G224" s="321">
        <f>AH221</f>
        <v>0</v>
      </c>
      <c r="H224" s="306"/>
      <c r="I224" s="306"/>
      <c r="J224" s="306"/>
      <c r="K224" s="306"/>
      <c r="L224" s="306"/>
      <c r="M224" s="294"/>
      <c r="N224" s="295"/>
      <c r="O224" s="296"/>
      <c r="P224" s="296"/>
      <c r="Q224" s="296"/>
      <c r="R224" s="296"/>
      <c r="S224" s="351">
        <f>AI221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t="18.75" customHeight="1">
      <c r="A225" s="754" t="s">
        <v>1066</v>
      </c>
      <c r="B225" s="755"/>
      <c r="C225" s="755"/>
      <c r="D225" s="755"/>
      <c r="E225" s="755"/>
      <c r="F225" s="755"/>
      <c r="G225" s="755"/>
      <c r="H225" s="755"/>
      <c r="I225" s="755"/>
      <c r="J225" s="755"/>
      <c r="K225" s="755"/>
      <c r="L225" s="755"/>
      <c r="M225" s="755"/>
      <c r="N225" s="755"/>
      <c r="O225" s="755"/>
      <c r="P225" s="755"/>
      <c r="Q225" s="755"/>
      <c r="R225" s="755"/>
      <c r="S225" s="756"/>
      <c r="T225" s="240"/>
      <c r="U225" s="240"/>
      <c r="V225" s="240"/>
      <c r="W225" s="240"/>
      <c r="X225" s="240"/>
      <c r="Y225" s="240"/>
      <c r="Z225" s="240"/>
      <c r="AA225" s="240"/>
      <c r="AB225" s="344"/>
    </row>
    <row r="226" spans="1:52" ht="41.25" customHeight="1">
      <c r="A226" s="372" t="s">
        <v>789</v>
      </c>
      <c r="B226" s="190" t="s">
        <v>236</v>
      </c>
      <c r="C226" s="190" t="s">
        <v>798</v>
      </c>
      <c r="D226" s="191" t="s">
        <v>23</v>
      </c>
      <c r="E226" s="191" t="s">
        <v>621</v>
      </c>
      <c r="F226" s="191" t="s">
        <v>402</v>
      </c>
      <c r="G226" s="497">
        <v>1</v>
      </c>
      <c r="H226" s="588">
        <v>7253</v>
      </c>
      <c r="I226" s="585">
        <f>H226*10%</f>
        <v>725.3</v>
      </c>
      <c r="J226" s="191"/>
      <c r="K226" s="191"/>
      <c r="L226" s="189">
        <f>(H226+I226)*15%</f>
        <v>1196.75</v>
      </c>
      <c r="M226" s="189"/>
      <c r="N226" s="245">
        <f t="shared" ref="N226:N237" si="109">H226+I226+J226+K226+L226+M226</f>
        <v>9175.0499999999993</v>
      </c>
      <c r="O226" s="160"/>
      <c r="P226" s="160"/>
      <c r="Q226" s="160"/>
      <c r="R226" s="160">
        <f>N226*30%</f>
        <v>2752.5149999999999</v>
      </c>
      <c r="S226" s="123">
        <f t="shared" ref="S226:S237" si="110">G226*N226+(P226+R226)+O226</f>
        <v>11927.57</v>
      </c>
      <c r="T226" s="191"/>
      <c r="U226" s="142"/>
      <c r="V226" s="142"/>
      <c r="W226" s="142"/>
      <c r="X226" s="142"/>
      <c r="Y226" s="142"/>
      <c r="Z226" s="142"/>
      <c r="AA226" s="142"/>
      <c r="AB226" s="142"/>
      <c r="AC226" s="162">
        <v>1</v>
      </c>
      <c r="AD226" s="96">
        <f>IF(AC226=1,G226,0)</f>
        <v>1</v>
      </c>
      <c r="AE226" s="175">
        <f t="shared" ref="AE226:AE237" si="111">IF(AC226=1,S226,0)</f>
        <v>11927.57</v>
      </c>
      <c r="AF226" s="96">
        <f>IF(AC226=2,G226,0)</f>
        <v>0</v>
      </c>
      <c r="AG226" s="175">
        <f t="shared" ref="AG226:AG237" si="112">IF(AC226=2,S226,0)</f>
        <v>0</v>
      </c>
      <c r="AH226" s="96">
        <f>IF(AC226=3,G226,0)</f>
        <v>0</v>
      </c>
      <c r="AI226" s="175">
        <f t="shared" ref="AI226:AI237" si="113">IF(AC226=3,S226,0)</f>
        <v>0</v>
      </c>
      <c r="AJ226" s="96">
        <f>IF(AC226=4,G226,0)</f>
        <v>0</v>
      </c>
      <c r="AK226" s="174">
        <f t="shared" ref="AK226:AK237" si="114">IF(AC226=4,S226,0)</f>
        <v>0</v>
      </c>
    </row>
    <row r="227" spans="1:52" ht="29.25" hidden="1" customHeight="1">
      <c r="A227" s="372" t="s">
        <v>789</v>
      </c>
      <c r="B227" s="190" t="s">
        <v>997</v>
      </c>
      <c r="C227" s="190" t="s">
        <v>720</v>
      </c>
      <c r="D227" s="191" t="s">
        <v>962</v>
      </c>
      <c r="E227" s="191" t="s">
        <v>621</v>
      </c>
      <c r="F227" s="191" t="s">
        <v>407</v>
      </c>
      <c r="G227" s="651"/>
      <c r="H227" s="573" t="s">
        <v>983</v>
      </c>
      <c r="I227" s="585"/>
      <c r="J227" s="191"/>
      <c r="K227" s="191"/>
      <c r="L227" s="189">
        <f>(H227+I227)*15%</f>
        <v>789.75</v>
      </c>
      <c r="M227" s="160"/>
      <c r="N227" s="245">
        <f>H227+I227+J227+K227+L227+M227</f>
        <v>6054.75</v>
      </c>
      <c r="O227" s="160"/>
      <c r="P227" s="160"/>
      <c r="Q227" s="160"/>
      <c r="R227" s="160"/>
      <c r="S227" s="123">
        <f>G227*N227+(P227+R227)+O227</f>
        <v>0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0</v>
      </c>
      <c r="AE227" s="175">
        <f>IF(AC227=1,S227,0)</f>
        <v>0</v>
      </c>
      <c r="AF227" s="96">
        <f>IF(AC227=2,G227,0)</f>
        <v>0</v>
      </c>
      <c r="AG227" s="175">
        <f>IF(AC227=2,S227,0)</f>
        <v>0</v>
      </c>
      <c r="AH227" s="96">
        <f>IF(AC227=3,G227,0)</f>
        <v>0</v>
      </c>
      <c r="AI227" s="175">
        <f>IF(AC227=3,S227,0)</f>
        <v>0</v>
      </c>
      <c r="AJ227" s="96">
        <f>IF(AC227=4,G227,0)</f>
        <v>0</v>
      </c>
      <c r="AK227" s="174">
        <f>IF(AC227=4,S227,0)</f>
        <v>0</v>
      </c>
    </row>
    <row r="228" spans="1:52" ht="29.25" customHeight="1">
      <c r="A228" s="372" t="s">
        <v>789</v>
      </c>
      <c r="B228" s="190" t="s">
        <v>1036</v>
      </c>
      <c r="C228" s="190" t="s">
        <v>720</v>
      </c>
      <c r="D228" s="191" t="s">
        <v>962</v>
      </c>
      <c r="E228" s="191" t="s">
        <v>621</v>
      </c>
      <c r="F228" s="191" t="s">
        <v>402</v>
      </c>
      <c r="G228" s="497">
        <v>0.75</v>
      </c>
      <c r="H228" s="589">
        <v>7253</v>
      </c>
      <c r="I228" s="585"/>
      <c r="J228" s="191"/>
      <c r="K228" s="191"/>
      <c r="L228" s="189">
        <f>(H228+I228)*15%</f>
        <v>1087.95</v>
      </c>
      <c r="M228" s="160"/>
      <c r="N228" s="245">
        <f t="shared" si="109"/>
        <v>8340.9500000000007</v>
      </c>
      <c r="O228" s="160"/>
      <c r="P228" s="160"/>
      <c r="Q228" s="160"/>
      <c r="R228" s="160">
        <f t="shared" ref="R228:R231" si="115">N228*30%</f>
        <v>2502.2849999999999</v>
      </c>
      <c r="S228" s="123">
        <f>(N228+R228)*G228</f>
        <v>8132.43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0.75</v>
      </c>
      <c r="AE228" s="175">
        <f t="shared" si="111"/>
        <v>8132.43</v>
      </c>
      <c r="AF228" s="96">
        <f>IF(AC228=2,G228,0)</f>
        <v>0</v>
      </c>
      <c r="AG228" s="175">
        <f t="shared" si="112"/>
        <v>0</v>
      </c>
      <c r="AH228" s="96">
        <f>IF(AC228=3,G228,0)</f>
        <v>0</v>
      </c>
      <c r="AI228" s="175">
        <f t="shared" si="113"/>
        <v>0</v>
      </c>
      <c r="AJ228" s="96">
        <f>IF(AC228=4,G228,0)</f>
        <v>0</v>
      </c>
      <c r="AK228" s="174">
        <f t="shared" si="114"/>
        <v>0</v>
      </c>
    </row>
    <row r="229" spans="1:52" ht="30" hidden="1">
      <c r="A229" s="372"/>
      <c r="B229" s="190" t="s">
        <v>980</v>
      </c>
      <c r="C229" s="190" t="s">
        <v>720</v>
      </c>
      <c r="D229" s="191" t="s">
        <v>981</v>
      </c>
      <c r="E229" s="191" t="s">
        <v>621</v>
      </c>
      <c r="F229" s="191" t="s">
        <v>402</v>
      </c>
      <c r="G229" s="497"/>
      <c r="H229" s="589">
        <v>6567</v>
      </c>
      <c r="I229" s="585"/>
      <c r="J229" s="191"/>
      <c r="K229" s="191"/>
      <c r="L229" s="189"/>
      <c r="M229" s="160"/>
      <c r="N229" s="245"/>
      <c r="O229" s="160"/>
      <c r="P229" s="160"/>
      <c r="Q229" s="160"/>
      <c r="R229" s="160">
        <f t="shared" si="115"/>
        <v>0</v>
      </c>
      <c r="S229" s="123"/>
      <c r="T229" s="191"/>
      <c r="U229" s="142"/>
      <c r="V229" s="142"/>
      <c r="W229" s="142"/>
      <c r="X229" s="142"/>
      <c r="Y229" s="142"/>
      <c r="Z229" s="142"/>
      <c r="AA229" s="142"/>
      <c r="AB229" s="142"/>
    </row>
    <row r="230" spans="1:52" ht="30" hidden="1">
      <c r="A230" s="372"/>
      <c r="B230" s="190" t="s">
        <v>982</v>
      </c>
      <c r="C230" s="190" t="s">
        <v>708</v>
      </c>
      <c r="D230" s="191" t="s">
        <v>981</v>
      </c>
      <c r="E230" s="191" t="s">
        <v>621</v>
      </c>
      <c r="F230" s="191" t="s">
        <v>407</v>
      </c>
      <c r="G230" s="497"/>
      <c r="H230" s="589">
        <v>6133</v>
      </c>
      <c r="I230" s="585"/>
      <c r="J230" s="191"/>
      <c r="K230" s="191"/>
      <c r="L230" s="189"/>
      <c r="M230" s="160"/>
      <c r="N230" s="245"/>
      <c r="O230" s="160"/>
      <c r="P230" s="160"/>
      <c r="Q230" s="160"/>
      <c r="R230" s="160">
        <f t="shared" si="115"/>
        <v>0</v>
      </c>
      <c r="S230" s="123"/>
      <c r="T230" s="191"/>
      <c r="U230" s="142"/>
      <c r="V230" s="142"/>
      <c r="W230" s="142"/>
      <c r="X230" s="142"/>
      <c r="Y230" s="142"/>
      <c r="Z230" s="142"/>
      <c r="AA230" s="142"/>
      <c r="AB230" s="142"/>
    </row>
    <row r="231" spans="1:52" ht="30.75" customHeight="1">
      <c r="A231" s="372" t="s">
        <v>790</v>
      </c>
      <c r="B231" s="498" t="s">
        <v>860</v>
      </c>
      <c r="C231" s="379" t="s">
        <v>458</v>
      </c>
      <c r="D231" s="191" t="s">
        <v>504</v>
      </c>
      <c r="E231" s="191"/>
      <c r="F231" s="191" t="s">
        <v>400</v>
      </c>
      <c r="G231" s="497">
        <v>1</v>
      </c>
      <c r="H231" s="575" t="s">
        <v>1018</v>
      </c>
      <c r="I231" s="585">
        <f>H231*10%</f>
        <v>524</v>
      </c>
      <c r="J231" s="191"/>
      <c r="K231" s="191"/>
      <c r="L231" s="189">
        <f>(H231+I231)*15%</f>
        <v>864.6</v>
      </c>
      <c r="M231" s="160"/>
      <c r="N231" s="245">
        <f t="shared" si="109"/>
        <v>6628.6</v>
      </c>
      <c r="O231" s="160"/>
      <c r="P231" s="160"/>
      <c r="Q231" s="160"/>
      <c r="R231" s="160">
        <f t="shared" si="115"/>
        <v>1988.58</v>
      </c>
      <c r="S231" s="123">
        <f t="shared" si="110"/>
        <v>8617.18</v>
      </c>
      <c r="T231" s="191"/>
      <c r="U231" s="142"/>
      <c r="V231" s="142"/>
      <c r="W231" s="142"/>
      <c r="X231" s="142"/>
      <c r="Y231" s="142"/>
      <c r="Z231" s="142"/>
      <c r="AA231" s="142"/>
      <c r="AB231" s="142"/>
      <c r="AC231" s="162">
        <v>2</v>
      </c>
      <c r="AD231" s="96">
        <f>IF(AC231=1,G231,0)</f>
        <v>0</v>
      </c>
      <c r="AE231" s="175">
        <f t="shared" si="111"/>
        <v>0</v>
      </c>
      <c r="AF231" s="96">
        <f>IF(AC231=2,G231,0)</f>
        <v>1</v>
      </c>
      <c r="AG231" s="175">
        <f t="shared" si="112"/>
        <v>8617.18</v>
      </c>
      <c r="AH231" s="96">
        <f>IF(AC231=3,G231,0)</f>
        <v>0</v>
      </c>
      <c r="AI231" s="175">
        <f t="shared" si="113"/>
        <v>0</v>
      </c>
      <c r="AJ231" s="96">
        <f>IF(AC231=4,G231,0)</f>
        <v>0</v>
      </c>
      <c r="AK231" s="174">
        <f t="shared" si="114"/>
        <v>0</v>
      </c>
    </row>
    <row r="232" spans="1:52" s="168" customFormat="1" ht="29.25">
      <c r="A232" s="467" t="s">
        <v>790</v>
      </c>
      <c r="B232" s="671" t="s">
        <v>560</v>
      </c>
      <c r="C232" s="672" t="s">
        <v>808</v>
      </c>
      <c r="D232" s="673" t="s">
        <v>504</v>
      </c>
      <c r="E232" s="673"/>
      <c r="F232" s="673"/>
      <c r="G232" s="674">
        <f>SUM(G233:G234)</f>
        <v>5</v>
      </c>
      <c r="H232" s="607"/>
      <c r="I232" s="607"/>
      <c r="J232" s="405"/>
      <c r="K232" s="405"/>
      <c r="L232" s="421"/>
      <c r="M232" s="397"/>
      <c r="N232" s="245"/>
      <c r="O232" s="403"/>
      <c r="P232" s="403"/>
      <c r="Q232" s="403"/>
      <c r="R232" s="632"/>
      <c r="S232" s="123"/>
      <c r="T232" s="405"/>
      <c r="U232" s="334"/>
      <c r="V232" s="334"/>
      <c r="W232" s="334"/>
      <c r="X232" s="334"/>
      <c r="Y232" s="334"/>
      <c r="Z232" s="334"/>
      <c r="AA232" s="334"/>
      <c r="AB232" s="334"/>
      <c r="AC232" s="169">
        <v>2</v>
      </c>
      <c r="AD232" s="170">
        <f t="shared" ref="AD232:AD237" si="116">IF(AC232=1,G232,0)</f>
        <v>0</v>
      </c>
      <c r="AE232" s="171">
        <f t="shared" si="111"/>
        <v>0</v>
      </c>
      <c r="AF232" s="170">
        <f t="shared" ref="AF232:AF237" si="117">IF(AC232=2,G232,0)</f>
        <v>5</v>
      </c>
      <c r="AG232" s="171">
        <f t="shared" si="112"/>
        <v>0</v>
      </c>
      <c r="AH232" s="170">
        <f t="shared" ref="AH232:AH237" si="118">IF(AC232=3,G232,0)</f>
        <v>0</v>
      </c>
      <c r="AI232" s="171">
        <f t="shared" si="113"/>
        <v>0</v>
      </c>
      <c r="AJ232" s="170">
        <f t="shared" ref="AJ232:AJ237" si="119">IF(AC232=4,G232,0)</f>
        <v>0</v>
      </c>
      <c r="AK232" s="172">
        <f t="shared" si="114"/>
        <v>0</v>
      </c>
      <c r="AL232" s="185"/>
      <c r="AM232" s="185"/>
      <c r="AN232" s="185"/>
      <c r="AO232" s="185"/>
      <c r="AP232" s="185"/>
      <c r="AQ232" s="185"/>
      <c r="AR232" s="185"/>
      <c r="AS232" s="186"/>
      <c r="AT232" s="91"/>
      <c r="AU232" s="91"/>
      <c r="AV232" s="91"/>
      <c r="AW232" s="91"/>
      <c r="AX232" s="91"/>
      <c r="AY232" s="91"/>
      <c r="AZ232" s="91"/>
    </row>
    <row r="233" spans="1:52" ht="30">
      <c r="A233" s="372" t="s">
        <v>790</v>
      </c>
      <c r="B233" s="200" t="s">
        <v>132</v>
      </c>
      <c r="C233" s="379" t="s">
        <v>808</v>
      </c>
      <c r="D233" s="246" t="s">
        <v>504</v>
      </c>
      <c r="E233" s="246"/>
      <c r="F233" s="246" t="s">
        <v>398</v>
      </c>
      <c r="G233" s="608">
        <v>3</v>
      </c>
      <c r="H233" s="602">
        <v>5527</v>
      </c>
      <c r="I233" s="609"/>
      <c r="J233" s="246"/>
      <c r="K233" s="246"/>
      <c r="L233" s="189">
        <f t="shared" ref="L233:L237" si="120">H233*15%</f>
        <v>829.05</v>
      </c>
      <c r="M233" s="160"/>
      <c r="N233" s="245">
        <f t="shared" si="109"/>
        <v>6356.05</v>
      </c>
      <c r="O233" s="202"/>
      <c r="P233" s="202"/>
      <c r="Q233" s="202"/>
      <c r="R233" s="632">
        <f t="shared" ref="R233:R234" si="121">N233*20%</f>
        <v>1271.21</v>
      </c>
      <c r="S233" s="123">
        <f>(N233+R233)*G233</f>
        <v>22881.78</v>
      </c>
      <c r="T233" s="246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 t="shared" si="116"/>
        <v>0</v>
      </c>
      <c r="AE233" s="175">
        <f>IF(AC233=1,S233,0)</f>
        <v>0</v>
      </c>
      <c r="AF233" s="96">
        <f t="shared" si="117"/>
        <v>3</v>
      </c>
      <c r="AG233" s="175">
        <f>IF(AC233=2,S233,0)</f>
        <v>22881.78</v>
      </c>
      <c r="AH233" s="96">
        <f t="shared" si="118"/>
        <v>0</v>
      </c>
      <c r="AI233" s="175">
        <f>IF(AC233=3,S233,0)</f>
        <v>0</v>
      </c>
      <c r="AJ233" s="96">
        <f t="shared" si="119"/>
        <v>0</v>
      </c>
      <c r="AK233" s="174">
        <f>IF(AC233=4,S233,0)</f>
        <v>0</v>
      </c>
    </row>
    <row r="234" spans="1:52" ht="15.75" customHeight="1">
      <c r="A234" s="372" t="s">
        <v>790</v>
      </c>
      <c r="B234" s="200" t="s">
        <v>1037</v>
      </c>
      <c r="C234" s="379" t="s">
        <v>808</v>
      </c>
      <c r="D234" s="246" t="s">
        <v>504</v>
      </c>
      <c r="E234" s="246"/>
      <c r="F234" s="246" t="s">
        <v>400</v>
      </c>
      <c r="G234" s="608">
        <v>2</v>
      </c>
      <c r="H234" s="575" t="s">
        <v>1018</v>
      </c>
      <c r="I234" s="609"/>
      <c r="J234" s="246"/>
      <c r="K234" s="246"/>
      <c r="L234" s="189">
        <f t="shared" si="120"/>
        <v>786</v>
      </c>
      <c r="M234" s="160"/>
      <c r="N234" s="245">
        <f t="shared" si="109"/>
        <v>6026</v>
      </c>
      <c r="O234" s="202"/>
      <c r="P234" s="202"/>
      <c r="Q234" s="202"/>
      <c r="R234" s="632">
        <f t="shared" si="121"/>
        <v>1205.2</v>
      </c>
      <c r="S234" s="123">
        <f t="shared" si="110"/>
        <v>13257.2</v>
      </c>
      <c r="T234" s="246"/>
      <c r="U234" s="142"/>
      <c r="V234" s="142"/>
      <c r="W234" s="142"/>
      <c r="X234" s="142"/>
      <c r="Y234" s="142"/>
      <c r="Z234" s="142"/>
      <c r="AA234" s="142"/>
      <c r="AB234" s="142"/>
      <c r="AC234" s="162">
        <v>2</v>
      </c>
      <c r="AD234" s="96">
        <f t="shared" si="116"/>
        <v>0</v>
      </c>
      <c r="AE234" s="175">
        <f>IF(AC234=1,S234,0)</f>
        <v>0</v>
      </c>
      <c r="AF234" s="96">
        <f t="shared" si="117"/>
        <v>2</v>
      </c>
      <c r="AG234" s="175">
        <f>IF(AC234=2,S234,0)</f>
        <v>13257.2</v>
      </c>
      <c r="AH234" s="96">
        <f t="shared" si="118"/>
        <v>0</v>
      </c>
      <c r="AI234" s="175">
        <f>IF(AC234=3,S234,0)</f>
        <v>0</v>
      </c>
      <c r="AJ234" s="96">
        <f t="shared" si="119"/>
        <v>0</v>
      </c>
      <c r="AK234" s="174">
        <f>IF(AC234=4,S234,0)</f>
        <v>0</v>
      </c>
    </row>
    <row r="235" spans="1:52" ht="30">
      <c r="A235" s="372" t="s">
        <v>792</v>
      </c>
      <c r="B235" s="190" t="s">
        <v>650</v>
      </c>
      <c r="C235" s="190" t="s">
        <v>649</v>
      </c>
      <c r="D235" s="191" t="s">
        <v>507</v>
      </c>
      <c r="E235" s="191" t="s">
        <v>809</v>
      </c>
      <c r="F235" s="191" t="s">
        <v>399</v>
      </c>
      <c r="G235" s="497">
        <v>5</v>
      </c>
      <c r="H235" s="576" t="s">
        <v>1020</v>
      </c>
      <c r="I235" s="575"/>
      <c r="J235" s="191"/>
      <c r="K235" s="191"/>
      <c r="L235" s="189">
        <f t="shared" si="120"/>
        <v>608.70000000000005</v>
      </c>
      <c r="M235" s="160"/>
      <c r="N235" s="245">
        <f t="shared" si="109"/>
        <v>4666.7</v>
      </c>
      <c r="O235" s="160"/>
      <c r="P235" s="160"/>
      <c r="Q235" s="160"/>
      <c r="R235" s="160"/>
      <c r="S235" s="123">
        <f t="shared" si="110"/>
        <v>23333.5</v>
      </c>
      <c r="T235" s="191"/>
      <c r="U235" s="142"/>
      <c r="V235" s="142"/>
      <c r="W235" s="142"/>
      <c r="X235" s="142"/>
      <c r="Y235" s="142"/>
      <c r="Z235" s="142"/>
      <c r="AA235" s="142"/>
      <c r="AB235" s="142"/>
      <c r="AC235" s="162">
        <v>3</v>
      </c>
      <c r="AD235" s="96">
        <f t="shared" si="116"/>
        <v>0</v>
      </c>
      <c r="AE235" s="175">
        <f t="shared" si="111"/>
        <v>0</v>
      </c>
      <c r="AF235" s="96">
        <f t="shared" si="117"/>
        <v>0</v>
      </c>
      <c r="AG235" s="175">
        <f t="shared" si="112"/>
        <v>0</v>
      </c>
      <c r="AH235" s="96">
        <f t="shared" si="118"/>
        <v>5</v>
      </c>
      <c r="AI235" s="175">
        <f t="shared" si="113"/>
        <v>23333.5</v>
      </c>
      <c r="AJ235" s="96">
        <f t="shared" si="119"/>
        <v>0</v>
      </c>
      <c r="AK235" s="174">
        <f t="shared" si="114"/>
        <v>0</v>
      </c>
    </row>
    <row r="236" spans="1:52" ht="45">
      <c r="A236" s="372" t="s">
        <v>792</v>
      </c>
      <c r="B236" s="190" t="s">
        <v>336</v>
      </c>
      <c r="C236" s="379" t="s">
        <v>801</v>
      </c>
      <c r="D236" s="191" t="s">
        <v>507</v>
      </c>
      <c r="E236" s="191"/>
      <c r="F236" s="191" t="s">
        <v>401</v>
      </c>
      <c r="G236" s="497">
        <v>0.5</v>
      </c>
      <c r="H236" s="577">
        <v>3770</v>
      </c>
      <c r="I236" s="575"/>
      <c r="J236" s="191"/>
      <c r="K236" s="191"/>
      <c r="L236" s="189">
        <f t="shared" si="120"/>
        <v>565.5</v>
      </c>
      <c r="M236" s="160"/>
      <c r="N236" s="245">
        <f t="shared" si="109"/>
        <v>4335.5</v>
      </c>
      <c r="O236" s="160"/>
      <c r="P236" s="160"/>
      <c r="Q236" s="160"/>
      <c r="R236" s="160"/>
      <c r="S236" s="123">
        <f t="shared" si="110"/>
        <v>2167.75</v>
      </c>
      <c r="T236" s="191"/>
      <c r="U236" s="142"/>
      <c r="V236" s="142"/>
      <c r="W236" s="142"/>
      <c r="X236" s="142"/>
      <c r="Y236" s="142"/>
      <c r="Z236" s="142"/>
      <c r="AA236" s="142"/>
      <c r="AB236" s="142"/>
      <c r="AD236" s="96">
        <f t="shared" si="116"/>
        <v>0</v>
      </c>
      <c r="AE236" s="175">
        <f t="shared" si="111"/>
        <v>0</v>
      </c>
      <c r="AF236" s="96">
        <f t="shared" si="117"/>
        <v>0</v>
      </c>
      <c r="AG236" s="175">
        <f t="shared" si="112"/>
        <v>0</v>
      </c>
      <c r="AH236" s="96">
        <f t="shared" si="118"/>
        <v>0</v>
      </c>
      <c r="AI236" s="175">
        <f t="shared" si="113"/>
        <v>0</v>
      </c>
      <c r="AJ236" s="96">
        <f t="shared" si="119"/>
        <v>0</v>
      </c>
      <c r="AK236" s="174">
        <f t="shared" si="114"/>
        <v>0</v>
      </c>
    </row>
    <row r="237" spans="1:52" ht="15.75" thickBot="1">
      <c r="A237" s="372" t="s">
        <v>791</v>
      </c>
      <c r="B237" s="192" t="s">
        <v>334</v>
      </c>
      <c r="C237" s="192" t="s">
        <v>334</v>
      </c>
      <c r="D237" s="193" t="s">
        <v>510</v>
      </c>
      <c r="E237" s="193" t="s">
        <v>633</v>
      </c>
      <c r="F237" s="193" t="s">
        <v>399</v>
      </c>
      <c r="G237" s="580">
        <v>0.5</v>
      </c>
      <c r="H237" s="576" t="s">
        <v>1020</v>
      </c>
      <c r="I237" s="606"/>
      <c r="J237" s="193"/>
      <c r="K237" s="193"/>
      <c r="L237" s="189">
        <f t="shared" si="120"/>
        <v>608.70000000000005</v>
      </c>
      <c r="M237" s="164"/>
      <c r="N237" s="245">
        <f t="shared" si="109"/>
        <v>4666.7</v>
      </c>
      <c r="O237" s="164"/>
      <c r="P237" s="164"/>
      <c r="Q237" s="164"/>
      <c r="R237" s="164"/>
      <c r="S237" s="123">
        <f t="shared" si="110"/>
        <v>2333.35</v>
      </c>
      <c r="T237" s="193"/>
      <c r="U237" s="142"/>
      <c r="V237" s="142"/>
      <c r="W237" s="142"/>
      <c r="X237" s="142"/>
      <c r="Y237" s="142"/>
      <c r="Z237" s="142"/>
      <c r="AA237" s="142"/>
      <c r="AB237" s="142"/>
      <c r="AC237" s="162">
        <v>4</v>
      </c>
      <c r="AD237" s="96">
        <f t="shared" si="116"/>
        <v>0</v>
      </c>
      <c r="AE237" s="175">
        <f t="shared" si="111"/>
        <v>0</v>
      </c>
      <c r="AF237" s="96">
        <f t="shared" si="117"/>
        <v>0</v>
      </c>
      <c r="AG237" s="175">
        <f t="shared" si="112"/>
        <v>0</v>
      </c>
      <c r="AH237" s="96">
        <f t="shared" si="118"/>
        <v>0</v>
      </c>
      <c r="AI237" s="175">
        <f t="shared" si="113"/>
        <v>0</v>
      </c>
      <c r="AJ237" s="96">
        <f t="shared" si="119"/>
        <v>0.5</v>
      </c>
      <c r="AK237" s="174">
        <f t="shared" si="114"/>
        <v>2333.35</v>
      </c>
    </row>
    <row r="238" spans="1:52" s="168" customFormat="1">
      <c r="A238" s="275"/>
      <c r="B238" s="300" t="s">
        <v>680</v>
      </c>
      <c r="C238" s="301"/>
      <c r="D238" s="301"/>
      <c r="E238" s="301"/>
      <c r="F238" s="301"/>
      <c r="G238" s="317">
        <f>G226+G228+G231+G233+G234+G235+G236+G237+G227</f>
        <v>13.75</v>
      </c>
      <c r="H238" s="301"/>
      <c r="I238" s="301"/>
      <c r="J238" s="301"/>
      <c r="K238" s="301"/>
      <c r="L238" s="301"/>
      <c r="M238" s="280"/>
      <c r="N238" s="283"/>
      <c r="O238" s="282">
        <f>SUM(O226:O237)</f>
        <v>0</v>
      </c>
      <c r="P238" s="282"/>
      <c r="Q238" s="282"/>
      <c r="R238" s="282"/>
      <c r="S238" s="317">
        <f>S226+S228+S231+S233+S234+S235+S236+S237+S227</f>
        <v>92650.76</v>
      </c>
      <c r="T238" s="209"/>
      <c r="U238" s="209"/>
      <c r="V238" s="209"/>
      <c r="W238" s="209"/>
      <c r="X238" s="209"/>
      <c r="Y238" s="209"/>
      <c r="Z238" s="209"/>
      <c r="AA238" s="209"/>
      <c r="AB238" s="209">
        <f>SUM(G226:G237)</f>
        <v>18.75</v>
      </c>
      <c r="AC238" s="235"/>
      <c r="AD238" s="170">
        <f t="shared" ref="AD238:AK238" si="122">SUM(AD226:AD237)</f>
        <v>1.75</v>
      </c>
      <c r="AE238" s="171">
        <f t="shared" si="122"/>
        <v>20060</v>
      </c>
      <c r="AF238" s="170">
        <f t="shared" si="122"/>
        <v>11</v>
      </c>
      <c r="AG238" s="171">
        <f t="shared" si="122"/>
        <v>44756.160000000003</v>
      </c>
      <c r="AH238" s="170">
        <f t="shared" si="122"/>
        <v>5</v>
      </c>
      <c r="AI238" s="171">
        <f t="shared" si="122"/>
        <v>23333.5</v>
      </c>
      <c r="AJ238" s="170">
        <f t="shared" si="122"/>
        <v>0.5</v>
      </c>
      <c r="AK238" s="171">
        <f t="shared" si="122"/>
        <v>2333.35</v>
      </c>
      <c r="AL238" s="185">
        <f t="shared" ref="AL238:AS238" si="123">AD238</f>
        <v>1.75</v>
      </c>
      <c r="AM238" s="185">
        <f t="shared" si="123"/>
        <v>20060</v>
      </c>
      <c r="AN238" s="185">
        <f t="shared" si="123"/>
        <v>11</v>
      </c>
      <c r="AO238" s="185">
        <f t="shared" si="123"/>
        <v>44756.160000000003</v>
      </c>
      <c r="AP238" s="185">
        <f t="shared" si="123"/>
        <v>5</v>
      </c>
      <c r="AQ238" s="185">
        <f t="shared" si="123"/>
        <v>23333.5</v>
      </c>
      <c r="AR238" s="185">
        <f t="shared" si="123"/>
        <v>0.5</v>
      </c>
      <c r="AS238" s="186">
        <f t="shared" si="123"/>
        <v>2333.35</v>
      </c>
      <c r="AT238" s="91"/>
      <c r="AU238" s="91"/>
      <c r="AV238" s="91"/>
      <c r="AW238" s="91"/>
      <c r="AX238" s="91"/>
      <c r="AY238" s="91"/>
      <c r="AZ238" s="91"/>
    </row>
    <row r="239" spans="1:52">
      <c r="A239" s="284"/>
      <c r="B239" s="303" t="s">
        <v>681</v>
      </c>
      <c r="C239" s="304"/>
      <c r="D239" s="304"/>
      <c r="E239" s="304"/>
      <c r="F239" s="304"/>
      <c r="G239" s="286">
        <f>SUM(G226:G230)</f>
        <v>1.75</v>
      </c>
      <c r="H239" s="304"/>
      <c r="I239" s="304"/>
      <c r="J239" s="304"/>
      <c r="K239" s="304"/>
      <c r="L239" s="304"/>
      <c r="M239" s="287"/>
      <c r="N239" s="288"/>
      <c r="O239" s="289">
        <f>O226+O228</f>
        <v>0</v>
      </c>
      <c r="P239" s="289"/>
      <c r="Q239" s="289"/>
      <c r="R239" s="289"/>
      <c r="S239" s="351">
        <f>AE238</f>
        <v>20060</v>
      </c>
      <c r="T239" s="142"/>
      <c r="U239" s="142"/>
      <c r="V239" s="142"/>
      <c r="W239" s="142"/>
      <c r="X239" s="142"/>
      <c r="Y239" s="142"/>
      <c r="Z239" s="142"/>
      <c r="AA239" s="142"/>
      <c r="AB239" s="142"/>
    </row>
    <row r="240" spans="1:52">
      <c r="A240" s="284"/>
      <c r="B240" s="303" t="s">
        <v>682</v>
      </c>
      <c r="C240" s="304"/>
      <c r="D240" s="304"/>
      <c r="E240" s="304"/>
      <c r="F240" s="304"/>
      <c r="G240" s="286">
        <f>G231+G232</f>
        <v>6</v>
      </c>
      <c r="H240" s="304"/>
      <c r="I240" s="304"/>
      <c r="J240" s="304"/>
      <c r="K240" s="304"/>
      <c r="L240" s="304"/>
      <c r="M240" s="287"/>
      <c r="N240" s="288"/>
      <c r="O240" s="289"/>
      <c r="P240" s="289"/>
      <c r="Q240" s="289"/>
      <c r="R240" s="289"/>
      <c r="S240" s="351">
        <f>SUM(S231:S234)</f>
        <v>44756.160000000003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>
      <c r="A241" s="284"/>
      <c r="B241" s="303" t="s">
        <v>718</v>
      </c>
      <c r="C241" s="304"/>
      <c r="D241" s="304"/>
      <c r="E241" s="304"/>
      <c r="F241" s="304"/>
      <c r="G241" s="286">
        <f>G235+G236</f>
        <v>5.5</v>
      </c>
      <c r="H241" s="304"/>
      <c r="I241" s="304"/>
      <c r="J241" s="304"/>
      <c r="K241" s="304"/>
      <c r="L241" s="304"/>
      <c r="M241" s="287"/>
      <c r="N241" s="288"/>
      <c r="O241" s="289"/>
      <c r="P241" s="289"/>
      <c r="Q241" s="289"/>
      <c r="R241" s="289"/>
      <c r="S241" s="351">
        <f>S235+S236</f>
        <v>25501.25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 ht="15.75" thickBot="1">
      <c r="A242" s="290"/>
      <c r="B242" s="306" t="s">
        <v>521</v>
      </c>
      <c r="C242" s="307"/>
      <c r="D242" s="307"/>
      <c r="E242" s="307"/>
      <c r="F242" s="307"/>
      <c r="G242" s="292">
        <f>AJ238</f>
        <v>0.5</v>
      </c>
      <c r="H242" s="307"/>
      <c r="I242" s="307"/>
      <c r="J242" s="307"/>
      <c r="K242" s="307"/>
      <c r="L242" s="307"/>
      <c r="M242" s="294"/>
      <c r="N242" s="295"/>
      <c r="O242" s="296"/>
      <c r="P242" s="296"/>
      <c r="Q242" s="296"/>
      <c r="R242" s="296"/>
      <c r="S242" s="565">
        <f>AK238</f>
        <v>2333.35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 ht="15.75" thickBot="1"/>
    <row r="244" spans="1:37" ht="18.75" customHeight="1">
      <c r="A244" s="745" t="s">
        <v>1067</v>
      </c>
      <c r="B244" s="746"/>
      <c r="C244" s="746"/>
      <c r="D244" s="746"/>
      <c r="E244" s="746"/>
      <c r="F244" s="746"/>
      <c r="G244" s="746"/>
      <c r="H244" s="746"/>
      <c r="I244" s="746"/>
      <c r="J244" s="746"/>
      <c r="K244" s="746"/>
      <c r="L244" s="746"/>
      <c r="M244" s="746"/>
      <c r="N244" s="746"/>
      <c r="O244" s="746"/>
      <c r="P244" s="746"/>
      <c r="Q244" s="746"/>
      <c r="R244" s="746"/>
      <c r="S244" s="747"/>
      <c r="T244" s="238"/>
      <c r="U244" s="238"/>
      <c r="V244" s="238"/>
      <c r="W244" s="238"/>
      <c r="X244" s="238"/>
      <c r="Y244" s="238"/>
      <c r="Z244" s="238"/>
      <c r="AA244" s="238"/>
      <c r="AB244" s="206"/>
    </row>
    <row r="245" spans="1:37" ht="63.75" customHeight="1">
      <c r="A245" s="372" t="s">
        <v>912</v>
      </c>
      <c r="B245" s="663" t="s">
        <v>1074</v>
      </c>
      <c r="C245" s="190" t="s">
        <v>1081</v>
      </c>
      <c r="D245" s="191" t="s">
        <v>23</v>
      </c>
      <c r="E245" s="191"/>
      <c r="F245" s="191" t="s">
        <v>407</v>
      </c>
      <c r="G245" s="497">
        <v>1</v>
      </c>
      <c r="H245" s="589">
        <v>6773</v>
      </c>
      <c r="I245" s="585">
        <f>H245*20%</f>
        <v>1354.6</v>
      </c>
      <c r="J245" s="575"/>
      <c r="K245" s="191"/>
      <c r="L245" s="232"/>
      <c r="M245" s="160"/>
      <c r="N245" s="245">
        <f t="shared" ref="N245:N310" si="124">H245+I245+J245+K245+L245+M245</f>
        <v>8127.6</v>
      </c>
      <c r="O245" s="160"/>
      <c r="P245" s="160"/>
      <c r="Q245" s="160"/>
      <c r="R245" s="160">
        <f>N245*30%</f>
        <v>2438.2800000000002</v>
      </c>
      <c r="S245" s="123">
        <f t="shared" ref="S245:S292" si="125">G245*N245+(P245+R245)+O245</f>
        <v>10565.88</v>
      </c>
      <c r="T245" s="562"/>
      <c r="U245" s="142"/>
      <c r="V245" s="142"/>
      <c r="W245" s="142"/>
      <c r="X245" s="142"/>
      <c r="Y245" s="142"/>
      <c r="Z245" s="142"/>
      <c r="AA245" s="142"/>
      <c r="AB245" s="142">
        <f>R245*110.1%</f>
        <v>2684.55</v>
      </c>
      <c r="AC245" s="162">
        <v>1</v>
      </c>
      <c r="AD245" s="96">
        <f>IF(AC245=1,G245,0)</f>
        <v>1</v>
      </c>
      <c r="AE245" s="175">
        <f>IF(AC245=1,S245,0)</f>
        <v>10565.88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29.25" customHeight="1">
      <c r="A246" s="372" t="s">
        <v>789</v>
      </c>
      <c r="B246" s="190" t="s">
        <v>459</v>
      </c>
      <c r="C246" s="190" t="s">
        <v>741</v>
      </c>
      <c r="D246" s="346" t="s">
        <v>962</v>
      </c>
      <c r="E246" s="346">
        <v>20517</v>
      </c>
      <c r="F246" s="346">
        <v>13</v>
      </c>
      <c r="G246" s="497">
        <v>1</v>
      </c>
      <c r="H246" s="588">
        <v>7253</v>
      </c>
      <c r="I246" s="575"/>
      <c r="J246" s="585">
        <f>H246*25%</f>
        <v>1813.25</v>
      </c>
      <c r="K246" s="191"/>
      <c r="L246" s="160"/>
      <c r="M246" s="160"/>
      <c r="N246" s="245">
        <f t="shared" si="124"/>
        <v>9066.25</v>
      </c>
      <c r="O246" s="160"/>
      <c r="P246" s="160"/>
      <c r="Q246" s="160"/>
      <c r="R246" s="160">
        <f t="shared" ref="R246:R317" si="126">N246*30%</f>
        <v>2719.875</v>
      </c>
      <c r="S246" s="123">
        <f t="shared" si="125"/>
        <v>11786.13</v>
      </c>
      <c r="T246" s="562"/>
      <c r="U246" s="142"/>
      <c r="V246" s="142"/>
      <c r="W246" s="142"/>
      <c r="X246" s="142"/>
      <c r="Y246" s="142"/>
      <c r="Z246" s="142"/>
      <c r="AA246" s="142"/>
      <c r="AB246" s="142">
        <f t="shared" ref="AB246:AB311" si="127">R246*110.1%</f>
        <v>2994.58</v>
      </c>
      <c r="AC246" s="162">
        <v>1</v>
      </c>
      <c r="AD246" s="96">
        <f>IF(AC246=1,G246,0)</f>
        <v>1</v>
      </c>
      <c r="AE246" s="175">
        <f>IF(AC246=1,S246,0)</f>
        <v>11786.13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30">
      <c r="A247" s="372" t="s">
        <v>789</v>
      </c>
      <c r="B247" s="190" t="s">
        <v>1038</v>
      </c>
      <c r="C247" s="190" t="s">
        <v>418</v>
      </c>
      <c r="D247" s="346" t="s">
        <v>962</v>
      </c>
      <c r="E247" s="346"/>
      <c r="F247" s="346">
        <v>12</v>
      </c>
      <c r="G247" s="497">
        <v>1</v>
      </c>
      <c r="H247" s="575" t="s">
        <v>1022</v>
      </c>
      <c r="I247" s="575"/>
      <c r="J247" s="585">
        <f>H247*25%</f>
        <v>1693.25</v>
      </c>
      <c r="K247" s="191"/>
      <c r="L247" s="160"/>
      <c r="M247" s="160"/>
      <c r="N247" s="245">
        <f>H247+I247+J247+K247+L247+M247</f>
        <v>8466.25</v>
      </c>
      <c r="O247" s="160"/>
      <c r="P247" s="160"/>
      <c r="Q247" s="160"/>
      <c r="R247" s="160">
        <f t="shared" si="126"/>
        <v>2539.875</v>
      </c>
      <c r="S247" s="123">
        <f t="shared" si="125"/>
        <v>11006.13</v>
      </c>
      <c r="T247" s="562"/>
      <c r="U247" s="142"/>
      <c r="V247" s="142"/>
      <c r="W247" s="142"/>
      <c r="X247" s="142"/>
      <c r="Y247" s="142"/>
      <c r="Z247" s="142"/>
      <c r="AA247" s="142"/>
      <c r="AB247" s="142">
        <f t="shared" si="127"/>
        <v>2796.4</v>
      </c>
      <c r="AC247" s="162">
        <v>1</v>
      </c>
      <c r="AD247" s="96">
        <f>IF(AC247=1,G247,0)</f>
        <v>1</v>
      </c>
      <c r="AE247" s="175">
        <f>IF(AC247=1,S247,0)</f>
        <v>11006.13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30">
      <c r="A248" s="372" t="s">
        <v>789</v>
      </c>
      <c r="B248" s="663" t="s">
        <v>1038</v>
      </c>
      <c r="C248" s="663" t="s">
        <v>418</v>
      </c>
      <c r="D248" s="346" t="s">
        <v>962</v>
      </c>
      <c r="E248" s="346"/>
      <c r="F248" s="346">
        <v>11</v>
      </c>
      <c r="G248" s="497">
        <v>0.25</v>
      </c>
      <c r="H248" s="575" t="s">
        <v>1015</v>
      </c>
      <c r="I248" s="575"/>
      <c r="J248" s="585"/>
      <c r="K248" s="191"/>
      <c r="L248" s="160"/>
      <c r="M248" s="160"/>
      <c r="N248" s="245">
        <f>H248+I248+J248+K248+L248+M248</f>
        <v>6294</v>
      </c>
      <c r="O248" s="160"/>
      <c r="P248" s="160"/>
      <c r="Q248" s="160"/>
      <c r="R248" s="160">
        <f t="shared" si="126"/>
        <v>1888.2</v>
      </c>
      <c r="S248" s="123">
        <f t="shared" si="125"/>
        <v>3461.7</v>
      </c>
      <c r="T248" s="562"/>
      <c r="U248" s="142"/>
      <c r="V248" s="142"/>
      <c r="W248" s="142"/>
      <c r="X248" s="142"/>
      <c r="Y248" s="142"/>
      <c r="Z248" s="142"/>
      <c r="AA248" s="142"/>
      <c r="AB248" s="142"/>
    </row>
    <row r="249" spans="1:37" ht="30">
      <c r="A249" s="372" t="s">
        <v>789</v>
      </c>
      <c r="B249" s="190" t="s">
        <v>460</v>
      </c>
      <c r="C249" s="190" t="s">
        <v>743</v>
      </c>
      <c r="D249" s="346" t="s">
        <v>962</v>
      </c>
      <c r="E249" s="346">
        <v>20383</v>
      </c>
      <c r="F249" s="346">
        <v>13</v>
      </c>
      <c r="G249" s="497">
        <v>1.25</v>
      </c>
      <c r="H249" s="588">
        <v>7253</v>
      </c>
      <c r="I249" s="575"/>
      <c r="J249" s="585">
        <f>H249*15%</f>
        <v>1087.95</v>
      </c>
      <c r="K249" s="191"/>
      <c r="L249" s="160"/>
      <c r="M249" s="160"/>
      <c r="N249" s="245">
        <f>H249+I249+J249+K249+L249+M249</f>
        <v>8340.9500000000007</v>
      </c>
      <c r="O249" s="160"/>
      <c r="P249" s="160"/>
      <c r="Q249" s="160"/>
      <c r="R249" s="160">
        <f t="shared" si="126"/>
        <v>2502.2849999999999</v>
      </c>
      <c r="S249" s="123">
        <f>(N249+R249)*G249</f>
        <v>13554.04</v>
      </c>
      <c r="T249" s="562"/>
      <c r="U249" s="142"/>
      <c r="V249" s="142"/>
      <c r="W249" s="142"/>
      <c r="X249" s="142"/>
      <c r="Y249" s="142"/>
      <c r="Z249" s="142"/>
      <c r="AA249" s="142"/>
      <c r="AB249" s="142">
        <f>R249*110.1%</f>
        <v>2755.02</v>
      </c>
    </row>
    <row r="250" spans="1:37" ht="29.25" customHeight="1">
      <c r="A250" s="372" t="s">
        <v>789</v>
      </c>
      <c r="B250" s="190" t="s">
        <v>461</v>
      </c>
      <c r="C250" s="190" t="s">
        <v>5</v>
      </c>
      <c r="D250" s="346" t="s">
        <v>962</v>
      </c>
      <c r="E250" s="346">
        <v>20380</v>
      </c>
      <c r="F250" s="346">
        <v>13</v>
      </c>
      <c r="G250" s="497">
        <v>1</v>
      </c>
      <c r="H250" s="588">
        <v>7253</v>
      </c>
      <c r="I250" s="575"/>
      <c r="J250" s="585">
        <f>H250*15%</f>
        <v>1087.95</v>
      </c>
      <c r="K250" s="191"/>
      <c r="L250" s="160"/>
      <c r="M250" s="160"/>
      <c r="N250" s="245">
        <f t="shared" si="124"/>
        <v>8340.9500000000007</v>
      </c>
      <c r="O250" s="160"/>
      <c r="P250" s="160"/>
      <c r="Q250" s="160"/>
      <c r="R250" s="160">
        <f t="shared" si="126"/>
        <v>2502.2849999999999</v>
      </c>
      <c r="S250" s="123">
        <f t="shared" si="125"/>
        <v>10843.24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2755.02</v>
      </c>
    </row>
    <row r="251" spans="1:37" ht="27.75" customHeight="1">
      <c r="A251" s="372" t="s">
        <v>789</v>
      </c>
      <c r="B251" s="190" t="s">
        <v>1039</v>
      </c>
      <c r="C251" s="190" t="s">
        <v>5</v>
      </c>
      <c r="D251" s="346" t="s">
        <v>962</v>
      </c>
      <c r="E251" s="346">
        <v>20380</v>
      </c>
      <c r="F251" s="346">
        <v>12</v>
      </c>
      <c r="G251" s="497">
        <v>1</v>
      </c>
      <c r="H251" s="588">
        <v>6773</v>
      </c>
      <c r="I251" s="575"/>
      <c r="J251" s="585">
        <f>H251*15%</f>
        <v>1015.95</v>
      </c>
      <c r="K251" s="191"/>
      <c r="L251" s="160"/>
      <c r="M251" s="160"/>
      <c r="N251" s="245">
        <f t="shared" si="124"/>
        <v>7788.95</v>
      </c>
      <c r="O251" s="160"/>
      <c r="P251" s="160"/>
      <c r="Q251" s="160"/>
      <c r="R251" s="160">
        <f>N251*10%</f>
        <v>778.89499999999998</v>
      </c>
      <c r="S251" s="123">
        <f t="shared" si="125"/>
        <v>8567.85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857.56</v>
      </c>
    </row>
    <row r="252" spans="1:37" ht="29.25" customHeight="1">
      <c r="A252" s="372" t="s">
        <v>789</v>
      </c>
      <c r="B252" s="190" t="s">
        <v>462</v>
      </c>
      <c r="C252" s="190" t="s">
        <v>747</v>
      </c>
      <c r="D252" s="346" t="s">
        <v>962</v>
      </c>
      <c r="E252" s="346">
        <v>20417</v>
      </c>
      <c r="F252" s="346">
        <v>13</v>
      </c>
      <c r="G252" s="497">
        <v>1</v>
      </c>
      <c r="H252" s="588">
        <v>7253</v>
      </c>
      <c r="I252" s="575"/>
      <c r="J252" s="575"/>
      <c r="K252" s="191"/>
      <c r="L252" s="160">
        <f>H252*25%</f>
        <v>1813.25</v>
      </c>
      <c r="M252" s="160"/>
      <c r="N252" s="245">
        <f>H252+I252+J252+K252+L252+M252</f>
        <v>9066.25</v>
      </c>
      <c r="O252" s="160"/>
      <c r="P252" s="160"/>
      <c r="Q252" s="160"/>
      <c r="R252" s="160">
        <f t="shared" si="126"/>
        <v>2719.875</v>
      </c>
      <c r="S252" s="123">
        <f>G252*N252+(P252+R252)+O252</f>
        <v>11786.13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2994.58</v>
      </c>
      <c r="AC252" s="162">
        <v>1</v>
      </c>
      <c r="AD252" s="96">
        <f t="shared" ref="AD252:AD257" si="128">IF(AC252=1,G252,0)</f>
        <v>1</v>
      </c>
      <c r="AE252" s="175">
        <f t="shared" ref="AE252:AE257" si="129">IF(AC252=1,S252,0)</f>
        <v>11786.13</v>
      </c>
      <c r="AF252" s="96">
        <f t="shared" ref="AF252:AF257" si="130">IF(AC252=2,G252,0)</f>
        <v>0</v>
      </c>
      <c r="AG252" s="175">
        <f t="shared" ref="AG252:AG257" si="131">IF(AC252=2,S252,0)</f>
        <v>0</v>
      </c>
      <c r="AH252" s="96">
        <f t="shared" ref="AH252:AH257" si="132">IF(AC252=3,G252,0)</f>
        <v>0</v>
      </c>
      <c r="AI252" s="175">
        <f t="shared" ref="AI252:AI257" si="133">IF(AC252=3,S252,0)</f>
        <v>0</v>
      </c>
      <c r="AJ252" s="96">
        <f t="shared" ref="AJ252:AJ257" si="134">IF(AC252=4,G252,0)</f>
        <v>0</v>
      </c>
      <c r="AK252" s="174">
        <f t="shared" ref="AK252:AK257" si="135">IF(AC252=4,S252,0)</f>
        <v>0</v>
      </c>
    </row>
    <row r="253" spans="1:37" ht="14.25" customHeight="1">
      <c r="A253" s="372" t="s">
        <v>789</v>
      </c>
      <c r="B253" s="190" t="s">
        <v>463</v>
      </c>
      <c r="C253" s="190" t="s">
        <v>747</v>
      </c>
      <c r="D253" s="346" t="s">
        <v>962</v>
      </c>
      <c r="E253" s="346">
        <v>20417</v>
      </c>
      <c r="F253" s="346">
        <v>10</v>
      </c>
      <c r="G253" s="497">
        <v>0.5</v>
      </c>
      <c r="H253" s="573" t="s">
        <v>1019</v>
      </c>
      <c r="I253" s="575"/>
      <c r="J253" s="575"/>
      <c r="K253" s="191"/>
      <c r="L253" s="160">
        <f>H253*25%</f>
        <v>1453.75</v>
      </c>
      <c r="M253" s="160"/>
      <c r="N253" s="245">
        <f>H253+I253+J253+K253+L253+M253</f>
        <v>7268.75</v>
      </c>
      <c r="O253" s="160"/>
      <c r="P253" s="160"/>
      <c r="Q253" s="160"/>
      <c r="R253" s="160">
        <f>N253*10%</f>
        <v>726.875</v>
      </c>
      <c r="S253" s="123">
        <f>G253*N253+(P253+R253)+O253</f>
        <v>4361.25</v>
      </c>
      <c r="T253" s="562"/>
      <c r="U253" s="142"/>
      <c r="V253" s="142"/>
      <c r="W253" s="142"/>
      <c r="X253" s="142"/>
      <c r="Y253" s="142"/>
      <c r="Z253" s="142"/>
      <c r="AA253" s="142"/>
      <c r="AB253" s="142">
        <f>R253*110.1%</f>
        <v>800.29</v>
      </c>
      <c r="AC253" s="162">
        <v>1</v>
      </c>
      <c r="AD253" s="96">
        <f t="shared" si="128"/>
        <v>0.5</v>
      </c>
      <c r="AE253" s="175">
        <f t="shared" si="129"/>
        <v>4361.25</v>
      </c>
      <c r="AF253" s="96">
        <f t="shared" si="130"/>
        <v>0</v>
      </c>
      <c r="AG253" s="175">
        <f t="shared" si="131"/>
        <v>0</v>
      </c>
      <c r="AH253" s="96">
        <f t="shared" si="132"/>
        <v>0</v>
      </c>
      <c r="AI253" s="175">
        <f t="shared" si="133"/>
        <v>0</v>
      </c>
      <c r="AJ253" s="96">
        <f t="shared" si="134"/>
        <v>0</v>
      </c>
      <c r="AK253" s="174">
        <f t="shared" si="135"/>
        <v>0</v>
      </c>
    </row>
    <row r="254" spans="1:37" ht="14.25" customHeight="1">
      <c r="A254" s="372" t="s">
        <v>789</v>
      </c>
      <c r="B254" s="190" t="s">
        <v>424</v>
      </c>
      <c r="C254" s="190" t="s">
        <v>424</v>
      </c>
      <c r="D254" s="346" t="s">
        <v>962</v>
      </c>
      <c r="E254" s="346">
        <v>20520</v>
      </c>
      <c r="F254" s="346">
        <v>10</v>
      </c>
      <c r="G254" s="621">
        <v>1</v>
      </c>
      <c r="H254" s="573" t="s">
        <v>1019</v>
      </c>
      <c r="I254" s="575"/>
      <c r="J254" s="575"/>
      <c r="K254" s="191"/>
      <c r="L254" s="160"/>
      <c r="M254" s="160"/>
      <c r="N254" s="245">
        <f t="shared" si="124"/>
        <v>5815</v>
      </c>
      <c r="O254" s="160"/>
      <c r="P254" s="160"/>
      <c r="Q254" s="160"/>
      <c r="R254" s="160"/>
      <c r="S254" s="123">
        <f>(N254+R254)*G254</f>
        <v>5815</v>
      </c>
      <c r="T254" s="562"/>
      <c r="U254" s="142"/>
      <c r="V254" s="142"/>
      <c r="W254" s="142"/>
      <c r="X254" s="142"/>
      <c r="Y254" s="142"/>
      <c r="Z254" s="142"/>
      <c r="AA254" s="142"/>
      <c r="AB254" s="142">
        <f t="shared" si="127"/>
        <v>0</v>
      </c>
      <c r="AC254" s="162">
        <v>1</v>
      </c>
      <c r="AD254" s="96">
        <f t="shared" si="128"/>
        <v>1</v>
      </c>
      <c r="AE254" s="175">
        <f t="shared" si="129"/>
        <v>5815</v>
      </c>
      <c r="AF254" s="96">
        <f t="shared" si="130"/>
        <v>0</v>
      </c>
      <c r="AG254" s="175">
        <f t="shared" si="131"/>
        <v>0</v>
      </c>
      <c r="AH254" s="96">
        <f t="shared" si="132"/>
        <v>0</v>
      </c>
      <c r="AI254" s="175">
        <f t="shared" si="133"/>
        <v>0</v>
      </c>
      <c r="AJ254" s="96">
        <f t="shared" si="134"/>
        <v>0</v>
      </c>
      <c r="AK254" s="174">
        <f t="shared" si="135"/>
        <v>0</v>
      </c>
    </row>
    <row r="255" spans="1:37" ht="30">
      <c r="A255" s="372" t="s">
        <v>789</v>
      </c>
      <c r="B255" s="190" t="s">
        <v>1070</v>
      </c>
      <c r="C255" s="190" t="s">
        <v>629</v>
      </c>
      <c r="D255" s="346" t="s">
        <v>543</v>
      </c>
      <c r="E255" s="346">
        <v>20514</v>
      </c>
      <c r="F255" s="346">
        <v>11</v>
      </c>
      <c r="G255" s="497">
        <v>1</v>
      </c>
      <c r="H255" s="573" t="s">
        <v>1015</v>
      </c>
      <c r="I255" s="575"/>
      <c r="J255" s="575"/>
      <c r="K255" s="191"/>
      <c r="L255" s="160"/>
      <c r="M255" s="160"/>
      <c r="N255" s="245">
        <f t="shared" ref="N255:N266" si="136">H255+I255+J255+K255+L255+M255</f>
        <v>6294</v>
      </c>
      <c r="O255" s="160"/>
      <c r="P255" s="160"/>
      <c r="Q255" s="160"/>
      <c r="R255" s="160">
        <f t="shared" ref="R255" si="137">N255*10%</f>
        <v>629.4</v>
      </c>
      <c r="S255" s="123">
        <f>(N255+R255)*G255</f>
        <v>6923.4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si="127"/>
        <v>692.97</v>
      </c>
      <c r="AC255" s="162">
        <v>1</v>
      </c>
      <c r="AD255" s="96">
        <f t="shared" si="128"/>
        <v>1</v>
      </c>
      <c r="AE255" s="175">
        <f t="shared" si="129"/>
        <v>6923.4</v>
      </c>
      <c r="AF255" s="96">
        <f t="shared" si="130"/>
        <v>0</v>
      </c>
      <c r="AG255" s="175">
        <f t="shared" si="131"/>
        <v>0</v>
      </c>
      <c r="AH255" s="96">
        <f t="shared" si="132"/>
        <v>0</v>
      </c>
      <c r="AI255" s="175">
        <f t="shared" si="133"/>
        <v>0</v>
      </c>
      <c r="AJ255" s="96">
        <f t="shared" si="134"/>
        <v>0</v>
      </c>
      <c r="AK255" s="174">
        <f t="shared" si="135"/>
        <v>0</v>
      </c>
    </row>
    <row r="256" spans="1:37" ht="14.25" customHeight="1">
      <c r="A256" s="372" t="s">
        <v>789</v>
      </c>
      <c r="B256" s="190" t="s">
        <v>629</v>
      </c>
      <c r="C256" s="190" t="s">
        <v>629</v>
      </c>
      <c r="D256" s="346" t="s">
        <v>543</v>
      </c>
      <c r="E256" s="346">
        <v>20514</v>
      </c>
      <c r="F256" s="346">
        <v>10</v>
      </c>
      <c r="G256" s="497">
        <v>1</v>
      </c>
      <c r="H256" s="573" t="s">
        <v>1019</v>
      </c>
      <c r="I256" s="575"/>
      <c r="J256" s="575"/>
      <c r="K256" s="191"/>
      <c r="L256" s="160"/>
      <c r="M256" s="160"/>
      <c r="N256" s="245">
        <f t="shared" si="136"/>
        <v>5815</v>
      </c>
      <c r="O256" s="160"/>
      <c r="P256" s="160"/>
      <c r="Q256" s="160"/>
      <c r="R256" s="160">
        <f t="shared" ref="R256" si="138">N256*10%</f>
        <v>581.5</v>
      </c>
      <c r="S256" s="123">
        <f>(N256+R256)*G256</f>
        <v>6396.5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ref="AB256" si="139">R256*110.1%</f>
        <v>640.23</v>
      </c>
      <c r="AC256" s="162">
        <v>1</v>
      </c>
      <c r="AD256" s="96">
        <f t="shared" si="128"/>
        <v>1</v>
      </c>
      <c r="AE256" s="175">
        <f t="shared" si="129"/>
        <v>6396.5</v>
      </c>
      <c r="AF256" s="96">
        <f t="shared" si="130"/>
        <v>0</v>
      </c>
      <c r="AG256" s="175">
        <f t="shared" si="131"/>
        <v>0</v>
      </c>
      <c r="AH256" s="96">
        <f t="shared" si="132"/>
        <v>0</v>
      </c>
      <c r="AI256" s="175">
        <f t="shared" si="133"/>
        <v>0</v>
      </c>
      <c r="AJ256" s="96">
        <f t="shared" si="134"/>
        <v>0</v>
      </c>
      <c r="AK256" s="174">
        <f t="shared" si="135"/>
        <v>0</v>
      </c>
    </row>
    <row r="257" spans="1:52" ht="30">
      <c r="A257" s="372" t="s">
        <v>789</v>
      </c>
      <c r="B257" s="663" t="s">
        <v>1062</v>
      </c>
      <c r="C257" s="663" t="s">
        <v>751</v>
      </c>
      <c r="D257" s="681" t="s">
        <v>962</v>
      </c>
      <c r="E257" s="681">
        <v>20377</v>
      </c>
      <c r="F257" s="681">
        <v>14</v>
      </c>
      <c r="G257" s="682">
        <v>0.75</v>
      </c>
      <c r="H257" s="683">
        <v>7732</v>
      </c>
      <c r="I257" s="684"/>
      <c r="J257" s="684"/>
      <c r="K257" s="685"/>
      <c r="L257" s="662"/>
      <c r="M257" s="662"/>
      <c r="N257" s="686">
        <f t="shared" si="136"/>
        <v>7732</v>
      </c>
      <c r="O257" s="160"/>
      <c r="P257" s="160"/>
      <c r="Q257" s="160"/>
      <c r="R257" s="160">
        <f t="shared" si="126"/>
        <v>2319.6</v>
      </c>
      <c r="S257" s="123">
        <f>(N257+R257)*G257</f>
        <v>7538.7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si="127"/>
        <v>2553.88</v>
      </c>
      <c r="AC257" s="162">
        <v>1</v>
      </c>
      <c r="AD257" s="96">
        <f t="shared" si="128"/>
        <v>0.75</v>
      </c>
      <c r="AE257" s="175">
        <f t="shared" si="129"/>
        <v>7538.7</v>
      </c>
      <c r="AF257" s="96">
        <f t="shared" si="130"/>
        <v>0</v>
      </c>
      <c r="AG257" s="175">
        <f t="shared" si="131"/>
        <v>0</v>
      </c>
      <c r="AH257" s="96">
        <f t="shared" si="132"/>
        <v>0</v>
      </c>
      <c r="AI257" s="175">
        <f t="shared" si="133"/>
        <v>0</v>
      </c>
      <c r="AJ257" s="96">
        <f t="shared" si="134"/>
        <v>0</v>
      </c>
      <c r="AK257" s="174">
        <f t="shared" si="135"/>
        <v>0</v>
      </c>
    </row>
    <row r="258" spans="1:52">
      <c r="A258" s="372" t="s">
        <v>789</v>
      </c>
      <c r="B258" s="190" t="s">
        <v>752</v>
      </c>
      <c r="C258" s="190" t="s">
        <v>752</v>
      </c>
      <c r="D258" s="346" t="s">
        <v>962</v>
      </c>
      <c r="E258" s="346">
        <v>20502</v>
      </c>
      <c r="F258" s="346">
        <v>11</v>
      </c>
      <c r="G258" s="497">
        <v>0.5</v>
      </c>
      <c r="H258" s="610">
        <v>6294</v>
      </c>
      <c r="I258" s="575"/>
      <c r="J258" s="575"/>
      <c r="K258" s="191"/>
      <c r="L258" s="160"/>
      <c r="M258" s="160"/>
      <c r="N258" s="245">
        <f t="shared" si="136"/>
        <v>6294</v>
      </c>
      <c r="O258" s="160"/>
      <c r="P258" s="160"/>
      <c r="Q258" s="160"/>
      <c r="R258" s="160">
        <f>N258*20%</f>
        <v>1258.8</v>
      </c>
      <c r="S258" s="123">
        <f>(N258+R258)*G258</f>
        <v>3776.4</v>
      </c>
      <c r="T258" s="562"/>
      <c r="U258" s="142"/>
      <c r="V258" s="142"/>
      <c r="W258" s="142"/>
      <c r="X258" s="142"/>
      <c r="Y258" s="142"/>
      <c r="Z258" s="142"/>
      <c r="AA258" s="142"/>
      <c r="AB258" s="142">
        <f t="shared" si="127"/>
        <v>1385.94</v>
      </c>
    </row>
    <row r="259" spans="1:52" ht="30">
      <c r="A259" s="372" t="s">
        <v>789</v>
      </c>
      <c r="B259" s="190" t="s">
        <v>464</v>
      </c>
      <c r="C259" s="190" t="s">
        <v>753</v>
      </c>
      <c r="D259" s="346" t="s">
        <v>962</v>
      </c>
      <c r="E259" s="346">
        <v>20338</v>
      </c>
      <c r="F259" s="346">
        <v>11</v>
      </c>
      <c r="G259" s="497">
        <v>1</v>
      </c>
      <c r="H259" s="588">
        <v>6294</v>
      </c>
      <c r="I259" s="575"/>
      <c r="J259" s="575"/>
      <c r="K259" s="191"/>
      <c r="L259" s="160">
        <f>H259*15%</f>
        <v>944.1</v>
      </c>
      <c r="M259" s="160"/>
      <c r="N259" s="245">
        <f t="shared" si="136"/>
        <v>7238.1</v>
      </c>
      <c r="O259" s="160"/>
      <c r="P259" s="160"/>
      <c r="Q259" s="160"/>
      <c r="R259" s="160">
        <f t="shared" ref="R259:R261" si="140">N259*20%</f>
        <v>1447.62</v>
      </c>
      <c r="S259" s="123">
        <f t="shared" si="125"/>
        <v>8685.7199999999993</v>
      </c>
      <c r="T259" s="562"/>
      <c r="U259" s="142"/>
      <c r="V259" s="142"/>
      <c r="W259" s="142"/>
      <c r="X259" s="142"/>
      <c r="Y259" s="142"/>
      <c r="Z259" s="142"/>
      <c r="AA259" s="142"/>
      <c r="AB259" s="142">
        <f>R259*110.1%</f>
        <v>1593.83</v>
      </c>
      <c r="AC259" s="162">
        <v>1</v>
      </c>
      <c r="AD259" s="96">
        <f>IF(AC259=1,G259,0)</f>
        <v>1</v>
      </c>
      <c r="AE259" s="175">
        <f t="shared" ref="AE259:AE267" si="141">IF(AC259=1,S259,0)</f>
        <v>8685.7199999999993</v>
      </c>
      <c r="AF259" s="96">
        <f>IF(AC259=2,G259,0)</f>
        <v>0</v>
      </c>
      <c r="AG259" s="175">
        <f t="shared" ref="AG259:AG267" si="142">IF(AC259=2,S259,0)</f>
        <v>0</v>
      </c>
      <c r="AH259" s="96">
        <f>IF(AC259=3,G259,0)</f>
        <v>0</v>
      </c>
      <c r="AI259" s="175">
        <f t="shared" ref="AI259:AI267" si="143">IF(AC259=3,S259,0)</f>
        <v>0</v>
      </c>
      <c r="AJ259" s="96">
        <f>IF(AC259=4,G259,0)</f>
        <v>0</v>
      </c>
      <c r="AK259" s="174">
        <f t="shared" ref="AK259:AK267" si="144">IF(AC259=4,S259,0)</f>
        <v>0</v>
      </c>
    </row>
    <row r="260" spans="1:52">
      <c r="A260" s="372" t="s">
        <v>789</v>
      </c>
      <c r="B260" s="190" t="s">
        <v>465</v>
      </c>
      <c r="C260" s="190" t="s">
        <v>753</v>
      </c>
      <c r="D260" s="346" t="s">
        <v>962</v>
      </c>
      <c r="E260" s="346">
        <v>20338</v>
      </c>
      <c r="F260" s="346">
        <v>10</v>
      </c>
      <c r="G260" s="497">
        <v>0.5</v>
      </c>
      <c r="H260" s="573" t="s">
        <v>1019</v>
      </c>
      <c r="I260" s="575"/>
      <c r="J260" s="575"/>
      <c r="K260" s="191"/>
      <c r="L260" s="160">
        <f>H260*15%</f>
        <v>872.25</v>
      </c>
      <c r="M260" s="160"/>
      <c r="N260" s="245">
        <f t="shared" si="136"/>
        <v>6687.25</v>
      </c>
      <c r="O260" s="160"/>
      <c r="P260" s="160"/>
      <c r="Q260" s="160"/>
      <c r="R260" s="160">
        <f t="shared" si="140"/>
        <v>1337.45</v>
      </c>
      <c r="S260" s="123">
        <f t="shared" si="125"/>
        <v>4681.08</v>
      </c>
      <c r="T260" s="562"/>
      <c r="U260" s="142"/>
      <c r="V260" s="142"/>
      <c r="W260" s="142"/>
      <c r="X260" s="142"/>
      <c r="Y260" s="142"/>
      <c r="Z260" s="142"/>
      <c r="AA260" s="142"/>
      <c r="AB260" s="142">
        <f>R260*110.1%</f>
        <v>1472.53</v>
      </c>
      <c r="AC260" s="162">
        <v>1</v>
      </c>
      <c r="AD260" s="96">
        <f>IF(AC260=1,G260,0)</f>
        <v>0.5</v>
      </c>
      <c r="AE260" s="175">
        <f t="shared" si="141"/>
        <v>4681.08</v>
      </c>
      <c r="AF260" s="96">
        <f>IF(AC260=2,G260,0)</f>
        <v>0</v>
      </c>
      <c r="AG260" s="175">
        <f t="shared" si="142"/>
        <v>0</v>
      </c>
      <c r="AH260" s="96">
        <f>IF(AC260=3,G260,0)</f>
        <v>0</v>
      </c>
      <c r="AI260" s="175">
        <f t="shared" si="143"/>
        <v>0</v>
      </c>
      <c r="AJ260" s="96">
        <f>IF(AC260=4,G260,0)</f>
        <v>0</v>
      </c>
      <c r="AK260" s="174">
        <f t="shared" si="144"/>
        <v>0</v>
      </c>
    </row>
    <row r="261" spans="1:52">
      <c r="A261" s="372" t="s">
        <v>789</v>
      </c>
      <c r="B261" s="190" t="s">
        <v>1063</v>
      </c>
      <c r="C261" s="190" t="s">
        <v>754</v>
      </c>
      <c r="D261" s="346" t="s">
        <v>962</v>
      </c>
      <c r="E261" s="346">
        <v>20366</v>
      </c>
      <c r="F261" s="346">
        <v>10</v>
      </c>
      <c r="G261" s="497">
        <v>1</v>
      </c>
      <c r="H261" s="610">
        <v>5815</v>
      </c>
      <c r="I261" s="575"/>
      <c r="J261" s="575"/>
      <c r="K261" s="191"/>
      <c r="L261" s="160">
        <f>H261*25%</f>
        <v>1453.75</v>
      </c>
      <c r="M261" s="160"/>
      <c r="N261" s="245">
        <f t="shared" si="136"/>
        <v>7268.75</v>
      </c>
      <c r="O261" s="160"/>
      <c r="P261" s="160"/>
      <c r="Q261" s="160"/>
      <c r="R261" s="160">
        <f t="shared" si="140"/>
        <v>1453.75</v>
      </c>
      <c r="S261" s="123">
        <f t="shared" ref="S261:S262" si="145">(N261+R261)*G261</f>
        <v>8722.5</v>
      </c>
      <c r="T261" s="562"/>
      <c r="U261" s="142"/>
      <c r="V261" s="142"/>
      <c r="W261" s="142"/>
      <c r="X261" s="142"/>
      <c r="Y261" s="142"/>
      <c r="Z261" s="142"/>
      <c r="AA261" s="142"/>
      <c r="AB261" s="142">
        <f t="shared" si="127"/>
        <v>1600.58</v>
      </c>
      <c r="AC261" s="162">
        <v>1</v>
      </c>
      <c r="AD261" s="96">
        <f t="shared" ref="AD261:AD273" si="146">IF(AC261=1,G261,0)</f>
        <v>1</v>
      </c>
      <c r="AE261" s="175">
        <f t="shared" si="141"/>
        <v>8722.5</v>
      </c>
      <c r="AF261" s="96">
        <f t="shared" ref="AF261:AF273" si="147">IF(AC261=2,G261,0)</f>
        <v>0</v>
      </c>
      <c r="AG261" s="175">
        <f t="shared" si="142"/>
        <v>0</v>
      </c>
      <c r="AH261" s="96">
        <f t="shared" ref="AH261:AH273" si="148">IF(AC261=3,G261,0)</f>
        <v>0</v>
      </c>
      <c r="AI261" s="175">
        <f t="shared" si="143"/>
        <v>0</v>
      </c>
      <c r="AJ261" s="96">
        <f t="shared" ref="AJ261:AJ273" si="149">IF(AC261=4,G261,0)</f>
        <v>0</v>
      </c>
      <c r="AK261" s="174">
        <f t="shared" si="144"/>
        <v>0</v>
      </c>
    </row>
    <row r="262" spans="1:52">
      <c r="A262" s="372" t="s">
        <v>789</v>
      </c>
      <c r="B262" s="190" t="s">
        <v>755</v>
      </c>
      <c r="C262" s="190" t="s">
        <v>755</v>
      </c>
      <c r="D262" s="346" t="s">
        <v>543</v>
      </c>
      <c r="E262" s="346">
        <v>20521</v>
      </c>
      <c r="F262" s="346">
        <v>10</v>
      </c>
      <c r="G262" s="497">
        <v>1</v>
      </c>
      <c r="H262" s="573" t="s">
        <v>1019</v>
      </c>
      <c r="I262" s="575"/>
      <c r="J262" s="575"/>
      <c r="K262" s="191"/>
      <c r="L262" s="160">
        <f>H262*15%</f>
        <v>872.25</v>
      </c>
      <c r="M262" s="160"/>
      <c r="N262" s="245">
        <f t="shared" si="136"/>
        <v>6687.25</v>
      </c>
      <c r="O262" s="160"/>
      <c r="P262" s="160"/>
      <c r="Q262" s="160"/>
      <c r="R262" s="160">
        <f>N262*10%</f>
        <v>668.72500000000002</v>
      </c>
      <c r="S262" s="123">
        <f t="shared" si="145"/>
        <v>7355.98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si="127"/>
        <v>736.27</v>
      </c>
      <c r="AC262" s="162">
        <v>1</v>
      </c>
      <c r="AD262" s="96">
        <f t="shared" si="146"/>
        <v>1</v>
      </c>
      <c r="AE262" s="175">
        <f t="shared" si="141"/>
        <v>7355.98</v>
      </c>
      <c r="AF262" s="96">
        <f t="shared" si="147"/>
        <v>0</v>
      </c>
      <c r="AG262" s="175">
        <f t="shared" si="142"/>
        <v>0</v>
      </c>
      <c r="AH262" s="96">
        <f t="shared" si="148"/>
        <v>0</v>
      </c>
      <c r="AI262" s="175">
        <f t="shared" si="143"/>
        <v>0</v>
      </c>
      <c r="AJ262" s="96">
        <f t="shared" si="149"/>
        <v>0</v>
      </c>
      <c r="AK262" s="174">
        <f t="shared" si="144"/>
        <v>0</v>
      </c>
    </row>
    <row r="263" spans="1:52">
      <c r="A263" s="372" t="s">
        <v>789</v>
      </c>
      <c r="B263" s="190" t="s">
        <v>746</v>
      </c>
      <c r="C263" s="190" t="s">
        <v>746</v>
      </c>
      <c r="D263" s="346" t="s">
        <v>962</v>
      </c>
      <c r="E263" s="346"/>
      <c r="F263" s="346">
        <v>10</v>
      </c>
      <c r="G263" s="621">
        <v>1</v>
      </c>
      <c r="H263" s="573" t="s">
        <v>1019</v>
      </c>
      <c r="I263" s="575"/>
      <c r="J263" s="575"/>
      <c r="K263" s="191"/>
      <c r="L263" s="160"/>
      <c r="M263" s="160"/>
      <c r="N263" s="245">
        <f t="shared" si="136"/>
        <v>5815</v>
      </c>
      <c r="O263" s="160"/>
      <c r="P263" s="160"/>
      <c r="Q263" s="160"/>
      <c r="R263" s="160"/>
      <c r="S263" s="123">
        <f t="shared" ref="S263" si="150">(N263+R263)*G263</f>
        <v>5815</v>
      </c>
      <c r="T263" s="562"/>
      <c r="U263" s="142"/>
      <c r="V263" s="142"/>
      <c r="W263" s="142"/>
      <c r="X263" s="142"/>
      <c r="Y263" s="142"/>
      <c r="Z263" s="142"/>
      <c r="AA263" s="142"/>
      <c r="AB263" s="142">
        <f t="shared" ref="AB263" si="151">R263*110.1%</f>
        <v>0</v>
      </c>
      <c r="AC263" s="162">
        <v>1</v>
      </c>
      <c r="AD263" s="96">
        <f t="shared" ref="AD263" si="152">IF(AC263=1,G263,0)</f>
        <v>1</v>
      </c>
      <c r="AE263" s="175">
        <f t="shared" ref="AE263" si="153">IF(AC263=1,S263,0)</f>
        <v>5815</v>
      </c>
      <c r="AF263" s="96">
        <f t="shared" ref="AF263" si="154">IF(AC263=2,G263,0)</f>
        <v>0</v>
      </c>
      <c r="AG263" s="175">
        <f t="shared" ref="AG263" si="155">IF(AC263=2,S263,0)</f>
        <v>0</v>
      </c>
      <c r="AH263" s="96">
        <f t="shared" ref="AH263" si="156">IF(AC263=3,G263,0)</f>
        <v>0</v>
      </c>
      <c r="AI263" s="175">
        <f t="shared" ref="AI263" si="157">IF(AC263=3,S263,0)</f>
        <v>0</v>
      </c>
      <c r="AJ263" s="96">
        <f t="shared" ref="AJ263" si="158">IF(AC263=4,G263,0)</f>
        <v>0</v>
      </c>
      <c r="AK263" s="174">
        <f t="shared" ref="AK263" si="159">IF(AC263=4,S263,0)</f>
        <v>0</v>
      </c>
    </row>
    <row r="264" spans="1:52" ht="30">
      <c r="A264" s="372" t="s">
        <v>789</v>
      </c>
      <c r="B264" s="190" t="s">
        <v>466</v>
      </c>
      <c r="C264" s="190" t="s">
        <v>188</v>
      </c>
      <c r="D264" s="346" t="s">
        <v>962</v>
      </c>
      <c r="E264" s="346">
        <v>20371</v>
      </c>
      <c r="F264" s="346">
        <v>13</v>
      </c>
      <c r="G264" s="497">
        <v>1</v>
      </c>
      <c r="H264" s="588">
        <v>7253</v>
      </c>
      <c r="I264" s="575"/>
      <c r="J264" s="575"/>
      <c r="K264" s="191"/>
      <c r="L264" s="160"/>
      <c r="M264" s="160"/>
      <c r="N264" s="245">
        <f t="shared" si="136"/>
        <v>7253</v>
      </c>
      <c r="O264" s="160"/>
      <c r="P264" s="160"/>
      <c r="Q264" s="160"/>
      <c r="R264" s="160">
        <f t="shared" si="126"/>
        <v>2175.9</v>
      </c>
      <c r="S264" s="123">
        <f t="shared" si="125"/>
        <v>9428.9</v>
      </c>
      <c r="T264" s="562"/>
      <c r="U264" s="142"/>
      <c r="V264" s="142"/>
      <c r="W264" s="142"/>
      <c r="X264" s="142"/>
      <c r="Y264" s="142"/>
      <c r="Z264" s="142"/>
      <c r="AA264" s="142"/>
      <c r="AB264" s="142">
        <f>R264*110.1%</f>
        <v>2395.67</v>
      </c>
      <c r="AC264" s="162">
        <v>1</v>
      </c>
      <c r="AD264" s="96">
        <f>IF(AC264=1,G264,0)</f>
        <v>1</v>
      </c>
      <c r="AE264" s="175">
        <f t="shared" si="141"/>
        <v>9428.9</v>
      </c>
      <c r="AF264" s="96">
        <f>IF(AC264=2,G264,0)</f>
        <v>0</v>
      </c>
      <c r="AG264" s="175">
        <f t="shared" si="142"/>
        <v>0</v>
      </c>
      <c r="AH264" s="96">
        <f>IF(AC264=3,G264,0)</f>
        <v>0</v>
      </c>
      <c r="AI264" s="175">
        <f t="shared" si="143"/>
        <v>0</v>
      </c>
      <c r="AJ264" s="96">
        <f>IF(AC264=4,G264,0)</f>
        <v>0</v>
      </c>
      <c r="AK264" s="174">
        <f t="shared" si="144"/>
        <v>0</v>
      </c>
    </row>
    <row r="265" spans="1:52">
      <c r="A265" s="372" t="s">
        <v>789</v>
      </c>
      <c r="B265" s="190" t="s">
        <v>467</v>
      </c>
      <c r="C265" s="190" t="s">
        <v>188</v>
      </c>
      <c r="D265" s="346" t="s">
        <v>962</v>
      </c>
      <c r="E265" s="346">
        <v>20371</v>
      </c>
      <c r="F265" s="346">
        <v>10</v>
      </c>
      <c r="G265" s="497">
        <v>1</v>
      </c>
      <c r="H265" s="588">
        <v>5815</v>
      </c>
      <c r="I265" s="575"/>
      <c r="J265" s="575"/>
      <c r="K265" s="191"/>
      <c r="L265" s="160"/>
      <c r="M265" s="160"/>
      <c r="N265" s="245">
        <f t="shared" si="136"/>
        <v>5815</v>
      </c>
      <c r="O265" s="160"/>
      <c r="P265" s="160"/>
      <c r="Q265" s="160"/>
      <c r="R265" s="160">
        <f>N265*20%</f>
        <v>1163</v>
      </c>
      <c r="S265" s="123">
        <f t="shared" si="125"/>
        <v>6978</v>
      </c>
      <c r="T265" s="562"/>
      <c r="U265" s="142"/>
      <c r="V265" s="142"/>
      <c r="W265" s="142"/>
      <c r="X265" s="142"/>
      <c r="Y265" s="142"/>
      <c r="Z265" s="142"/>
      <c r="AA265" s="142"/>
      <c r="AB265" s="142">
        <f>R265*110.1%</f>
        <v>1280.46</v>
      </c>
      <c r="AC265" s="162">
        <v>1</v>
      </c>
      <c r="AD265" s="96">
        <f>IF(AC265=1,G265,0)</f>
        <v>1</v>
      </c>
      <c r="AE265" s="175">
        <f t="shared" si="141"/>
        <v>6978</v>
      </c>
      <c r="AF265" s="96">
        <f>IF(AC265=2,G265,0)</f>
        <v>0</v>
      </c>
      <c r="AG265" s="175">
        <f t="shared" si="142"/>
        <v>0</v>
      </c>
      <c r="AH265" s="96">
        <f>IF(AC265=3,G265,0)</f>
        <v>0</v>
      </c>
      <c r="AI265" s="175">
        <f t="shared" si="143"/>
        <v>0</v>
      </c>
      <c r="AJ265" s="96">
        <f>IF(AC265=4,G265,0)</f>
        <v>0</v>
      </c>
      <c r="AK265" s="174">
        <f t="shared" si="144"/>
        <v>0</v>
      </c>
    </row>
    <row r="266" spans="1:52" ht="45">
      <c r="A266" s="372" t="s">
        <v>789</v>
      </c>
      <c r="B266" s="190" t="s">
        <v>468</v>
      </c>
      <c r="C266" s="199" t="s">
        <v>708</v>
      </c>
      <c r="D266" s="346" t="s">
        <v>962</v>
      </c>
      <c r="E266" s="346">
        <v>20481</v>
      </c>
      <c r="F266" s="346">
        <v>12</v>
      </c>
      <c r="G266" s="497">
        <v>0.25</v>
      </c>
      <c r="H266" s="604">
        <v>6773</v>
      </c>
      <c r="I266" s="575"/>
      <c r="J266" s="575"/>
      <c r="K266" s="191"/>
      <c r="L266" s="160"/>
      <c r="M266" s="160"/>
      <c r="N266" s="245">
        <f t="shared" si="136"/>
        <v>6773</v>
      </c>
      <c r="O266" s="160"/>
      <c r="P266" s="160"/>
      <c r="Q266" s="160"/>
      <c r="R266" s="160">
        <f>N266*20%</f>
        <v>1354.6</v>
      </c>
      <c r="S266" s="123">
        <f>(N266+R266)*G266</f>
        <v>2031.9</v>
      </c>
      <c r="T266" s="562"/>
      <c r="U266" s="142"/>
      <c r="V266" s="142"/>
      <c r="W266" s="142"/>
      <c r="X266" s="142"/>
      <c r="Y266" s="142"/>
      <c r="Z266" s="142"/>
      <c r="AA266" s="142"/>
      <c r="AB266" s="142">
        <f t="shared" si="127"/>
        <v>1491.41</v>
      </c>
      <c r="AC266" s="162">
        <v>1</v>
      </c>
      <c r="AD266" s="96">
        <f t="shared" si="146"/>
        <v>0.25</v>
      </c>
      <c r="AE266" s="175">
        <f t="shared" si="141"/>
        <v>2031.9</v>
      </c>
      <c r="AF266" s="96">
        <f t="shared" si="147"/>
        <v>0</v>
      </c>
      <c r="AG266" s="175">
        <f t="shared" si="142"/>
        <v>0</v>
      </c>
      <c r="AH266" s="96">
        <f t="shared" si="148"/>
        <v>0</v>
      </c>
      <c r="AI266" s="175">
        <f t="shared" si="143"/>
        <v>0</v>
      </c>
      <c r="AJ266" s="96">
        <f t="shared" si="149"/>
        <v>0</v>
      </c>
      <c r="AK266" s="174">
        <f t="shared" si="144"/>
        <v>0</v>
      </c>
    </row>
    <row r="267" spans="1:52" s="168" customFormat="1" ht="14.25" customHeight="1">
      <c r="A267" s="393" t="s">
        <v>790</v>
      </c>
      <c r="B267" s="390" t="s">
        <v>501</v>
      </c>
      <c r="C267" s="390" t="s">
        <v>501</v>
      </c>
      <c r="D267" s="419">
        <v>3229</v>
      </c>
      <c r="E267" s="419">
        <v>20353</v>
      </c>
      <c r="F267" s="419">
        <v>9</v>
      </c>
      <c r="G267" s="652">
        <v>1</v>
      </c>
      <c r="H267" s="602">
        <v>5527</v>
      </c>
      <c r="I267" s="587"/>
      <c r="J267" s="587"/>
      <c r="K267" s="396"/>
      <c r="L267" s="397"/>
      <c r="M267" s="397"/>
      <c r="N267" s="312">
        <f t="shared" si="124"/>
        <v>5527</v>
      </c>
      <c r="O267" s="397"/>
      <c r="P267" s="397"/>
      <c r="Q267" s="397"/>
      <c r="R267" s="160">
        <f t="shared" si="126"/>
        <v>1658.1</v>
      </c>
      <c r="S267" s="495">
        <f t="shared" si="125"/>
        <v>7185.1</v>
      </c>
      <c r="T267" s="562"/>
      <c r="U267" s="334"/>
      <c r="V267" s="334"/>
      <c r="W267" s="334"/>
      <c r="X267" s="334"/>
      <c r="Y267" s="334"/>
      <c r="Z267" s="334"/>
      <c r="AA267" s="334"/>
      <c r="AB267" s="334">
        <f t="shared" si="127"/>
        <v>1825.57</v>
      </c>
      <c r="AC267" s="169">
        <v>1</v>
      </c>
      <c r="AD267" s="170">
        <f t="shared" si="146"/>
        <v>1</v>
      </c>
      <c r="AE267" s="171">
        <f t="shared" si="141"/>
        <v>7185.1</v>
      </c>
      <c r="AF267" s="170">
        <f t="shared" si="147"/>
        <v>0</v>
      </c>
      <c r="AG267" s="171">
        <f t="shared" si="142"/>
        <v>0</v>
      </c>
      <c r="AH267" s="170">
        <f t="shared" si="148"/>
        <v>0</v>
      </c>
      <c r="AI267" s="171">
        <f t="shared" si="143"/>
        <v>0</v>
      </c>
      <c r="AJ267" s="170">
        <f t="shared" si="149"/>
        <v>0</v>
      </c>
      <c r="AK267" s="172">
        <f t="shared" si="144"/>
        <v>0</v>
      </c>
      <c r="AL267" s="185"/>
      <c r="AM267" s="185"/>
      <c r="AN267" s="185"/>
      <c r="AO267" s="185"/>
      <c r="AP267" s="185"/>
      <c r="AQ267" s="185"/>
      <c r="AR267" s="185"/>
      <c r="AS267" s="186"/>
      <c r="AT267" s="91"/>
      <c r="AU267" s="91"/>
      <c r="AV267" s="91"/>
      <c r="AW267" s="91"/>
      <c r="AX267" s="91"/>
      <c r="AY267" s="91"/>
      <c r="AZ267" s="91"/>
    </row>
    <row r="268" spans="1:52" ht="14.25" hidden="1" customHeight="1">
      <c r="A268" s="372" t="s">
        <v>789</v>
      </c>
      <c r="B268" s="190" t="s">
        <v>435</v>
      </c>
      <c r="C268" s="190" t="s">
        <v>418</v>
      </c>
      <c r="D268" s="346" t="s">
        <v>962</v>
      </c>
      <c r="E268" s="346"/>
      <c r="F268" s="346">
        <v>11</v>
      </c>
      <c r="G268" s="497"/>
      <c r="H268" s="588"/>
      <c r="I268" s="588"/>
      <c r="J268" s="588"/>
      <c r="K268" s="346"/>
      <c r="L268" s="160"/>
      <c r="M268" s="160"/>
      <c r="N268" s="245">
        <f t="shared" si="124"/>
        <v>0</v>
      </c>
      <c r="O268" s="160"/>
      <c r="P268" s="160"/>
      <c r="Q268" s="160"/>
      <c r="R268" s="160">
        <f t="shared" si="126"/>
        <v>0</v>
      </c>
      <c r="S268" s="123">
        <f t="shared" ref="S268:S274" si="160">(N268+R268)*G268</f>
        <v>0</v>
      </c>
      <c r="T268" s="562"/>
      <c r="U268" s="142"/>
      <c r="V268" s="142"/>
      <c r="W268" s="142"/>
      <c r="X268" s="142"/>
      <c r="Y268" s="142"/>
      <c r="Z268" s="142"/>
      <c r="AA268" s="142"/>
      <c r="AB268" s="142">
        <f t="shared" si="127"/>
        <v>0</v>
      </c>
      <c r="AC268" s="162">
        <v>1</v>
      </c>
      <c r="AD268" s="96">
        <f t="shared" si="146"/>
        <v>0</v>
      </c>
      <c r="AE268" s="175">
        <f t="shared" ref="AE268:AE273" si="161">IF(AC268=1,S268,0)</f>
        <v>0</v>
      </c>
      <c r="AF268" s="96">
        <f t="shared" si="147"/>
        <v>0</v>
      </c>
      <c r="AG268" s="175">
        <f t="shared" ref="AG268:AG273" si="162">IF(AC268=2,S268,0)</f>
        <v>0</v>
      </c>
      <c r="AH268" s="96">
        <f t="shared" si="148"/>
        <v>0</v>
      </c>
      <c r="AI268" s="175">
        <f t="shared" ref="AI268:AI273" si="163">IF(AC268=3,S268,0)</f>
        <v>0</v>
      </c>
      <c r="AJ268" s="96">
        <f t="shared" si="149"/>
        <v>0</v>
      </c>
      <c r="AK268" s="174">
        <f t="shared" ref="AK268:AK273" si="164">IF(AC268=4,S268,0)</f>
        <v>0</v>
      </c>
    </row>
    <row r="269" spans="1:52" ht="15.75" hidden="1" customHeight="1">
      <c r="A269" s="372" t="s">
        <v>789</v>
      </c>
      <c r="B269" s="190" t="s">
        <v>561</v>
      </c>
      <c r="C269" s="190" t="s">
        <v>5</v>
      </c>
      <c r="D269" s="346" t="s">
        <v>962</v>
      </c>
      <c r="E269" s="346">
        <v>20380</v>
      </c>
      <c r="F269" s="346">
        <v>11</v>
      </c>
      <c r="G269" s="497"/>
      <c r="H269" s="588">
        <v>6294</v>
      </c>
      <c r="I269" s="588"/>
      <c r="J269" s="588"/>
      <c r="K269" s="346"/>
      <c r="L269" s="160"/>
      <c r="M269" s="160"/>
      <c r="N269" s="245">
        <f t="shared" si="124"/>
        <v>6294</v>
      </c>
      <c r="O269" s="160"/>
      <c r="P269" s="160"/>
      <c r="Q269" s="160"/>
      <c r="R269" s="160">
        <f t="shared" si="126"/>
        <v>1888.2</v>
      </c>
      <c r="S269" s="123">
        <f t="shared" si="160"/>
        <v>0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7"/>
        <v>2078.91</v>
      </c>
      <c r="AC269" s="162">
        <v>1</v>
      </c>
      <c r="AD269" s="96">
        <f t="shared" si="146"/>
        <v>0</v>
      </c>
      <c r="AE269" s="175">
        <f t="shared" si="161"/>
        <v>0</v>
      </c>
      <c r="AF269" s="96">
        <f t="shared" si="147"/>
        <v>0</v>
      </c>
      <c r="AG269" s="175">
        <f t="shared" si="162"/>
        <v>0</v>
      </c>
      <c r="AH269" s="96">
        <f t="shared" si="148"/>
        <v>0</v>
      </c>
      <c r="AI269" s="175">
        <f t="shared" si="163"/>
        <v>0</v>
      </c>
      <c r="AJ269" s="96">
        <f t="shared" si="149"/>
        <v>0</v>
      </c>
      <c r="AK269" s="174">
        <f t="shared" si="164"/>
        <v>0</v>
      </c>
    </row>
    <row r="270" spans="1:52" ht="14.25" customHeight="1">
      <c r="A270" s="372" t="s">
        <v>789</v>
      </c>
      <c r="B270" s="190" t="s">
        <v>194</v>
      </c>
      <c r="C270" s="190" t="s">
        <v>743</v>
      </c>
      <c r="D270" s="346" t="s">
        <v>962</v>
      </c>
      <c r="E270" s="346">
        <v>20383</v>
      </c>
      <c r="F270" s="346">
        <v>11</v>
      </c>
      <c r="G270" s="497">
        <v>0.25</v>
      </c>
      <c r="H270" s="588">
        <v>6294</v>
      </c>
      <c r="I270" s="588"/>
      <c r="J270" s="588"/>
      <c r="K270" s="346"/>
      <c r="L270" s="160"/>
      <c r="M270" s="160"/>
      <c r="N270" s="245">
        <f t="shared" si="124"/>
        <v>6294</v>
      </c>
      <c r="O270" s="160"/>
      <c r="P270" s="160"/>
      <c r="Q270" s="160"/>
      <c r="R270" s="160">
        <f t="shared" si="126"/>
        <v>1888.2</v>
      </c>
      <c r="S270" s="123">
        <f t="shared" si="160"/>
        <v>2045.55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7"/>
        <v>2078.91</v>
      </c>
      <c r="AC270" s="162">
        <v>1</v>
      </c>
      <c r="AD270" s="96">
        <f t="shared" si="146"/>
        <v>0.25</v>
      </c>
      <c r="AE270" s="175">
        <f t="shared" si="161"/>
        <v>2045.55</v>
      </c>
      <c r="AF270" s="96">
        <f t="shared" si="147"/>
        <v>0</v>
      </c>
      <c r="AG270" s="175">
        <f t="shared" si="162"/>
        <v>0</v>
      </c>
      <c r="AH270" s="96">
        <f t="shared" si="148"/>
        <v>0</v>
      </c>
      <c r="AI270" s="175">
        <f t="shared" si="163"/>
        <v>0</v>
      </c>
      <c r="AJ270" s="96">
        <f t="shared" si="149"/>
        <v>0</v>
      </c>
      <c r="AK270" s="174">
        <f t="shared" si="164"/>
        <v>0</v>
      </c>
    </row>
    <row r="271" spans="1:52" ht="12" hidden="1" customHeight="1">
      <c r="A271" s="372" t="s">
        <v>789</v>
      </c>
      <c r="B271" s="190" t="s">
        <v>529</v>
      </c>
      <c r="C271" s="190" t="s">
        <v>529</v>
      </c>
      <c r="D271" s="346" t="s">
        <v>962</v>
      </c>
      <c r="E271" s="346"/>
      <c r="F271" s="346">
        <v>10</v>
      </c>
      <c r="G271" s="497"/>
      <c r="H271" s="573"/>
      <c r="I271" s="588"/>
      <c r="J271" s="588"/>
      <c r="K271" s="346"/>
      <c r="L271" s="160"/>
      <c r="M271" s="160"/>
      <c r="N271" s="245">
        <f t="shared" si="124"/>
        <v>0</v>
      </c>
      <c r="O271" s="160"/>
      <c r="P271" s="160"/>
      <c r="Q271" s="160"/>
      <c r="R271" s="160">
        <f t="shared" si="126"/>
        <v>0</v>
      </c>
      <c r="S271" s="123">
        <f t="shared" si="160"/>
        <v>0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7"/>
        <v>0</v>
      </c>
      <c r="AC271" s="162">
        <v>1</v>
      </c>
      <c r="AD271" s="96">
        <f t="shared" si="146"/>
        <v>0</v>
      </c>
      <c r="AE271" s="175">
        <f t="shared" si="161"/>
        <v>0</v>
      </c>
      <c r="AF271" s="96">
        <f t="shared" si="147"/>
        <v>0</v>
      </c>
      <c r="AG271" s="175">
        <f t="shared" si="162"/>
        <v>0</v>
      </c>
      <c r="AH271" s="96">
        <f t="shared" si="148"/>
        <v>0</v>
      </c>
      <c r="AI271" s="175">
        <f t="shared" si="163"/>
        <v>0</v>
      </c>
      <c r="AJ271" s="96">
        <f t="shared" si="149"/>
        <v>0</v>
      </c>
      <c r="AK271" s="174">
        <f t="shared" si="164"/>
        <v>0</v>
      </c>
    </row>
    <row r="272" spans="1:52" ht="19.5" hidden="1" customHeight="1">
      <c r="A272" s="372" t="s">
        <v>789</v>
      </c>
      <c r="B272" s="190" t="s">
        <v>195</v>
      </c>
      <c r="C272" s="190" t="s">
        <v>747</v>
      </c>
      <c r="D272" s="346" t="s">
        <v>962</v>
      </c>
      <c r="E272" s="346">
        <v>20417</v>
      </c>
      <c r="F272" s="346">
        <v>10</v>
      </c>
      <c r="G272" s="497"/>
      <c r="H272" s="573"/>
      <c r="I272" s="588"/>
      <c r="J272" s="588"/>
      <c r="K272" s="346"/>
      <c r="L272" s="347">
        <f>H272*25%</f>
        <v>0</v>
      </c>
      <c r="M272" s="160"/>
      <c r="N272" s="245">
        <f t="shared" si="124"/>
        <v>0</v>
      </c>
      <c r="O272" s="160"/>
      <c r="P272" s="160"/>
      <c r="Q272" s="160"/>
      <c r="R272" s="160">
        <f>N272*10%</f>
        <v>0</v>
      </c>
      <c r="S272" s="123">
        <f t="shared" si="160"/>
        <v>0</v>
      </c>
      <c r="T272" s="562"/>
      <c r="U272" s="142"/>
      <c r="V272" s="142"/>
      <c r="W272" s="142"/>
      <c r="X272" s="142"/>
      <c r="Y272" s="142"/>
      <c r="Z272" s="142"/>
      <c r="AA272" s="142"/>
      <c r="AB272" s="142">
        <f t="shared" si="127"/>
        <v>0</v>
      </c>
      <c r="AC272" s="162">
        <v>1</v>
      </c>
      <c r="AD272" s="96">
        <f t="shared" si="146"/>
        <v>0</v>
      </c>
      <c r="AE272" s="175">
        <f t="shared" si="161"/>
        <v>0</v>
      </c>
      <c r="AF272" s="96">
        <f t="shared" si="147"/>
        <v>0</v>
      </c>
      <c r="AG272" s="175">
        <f t="shared" si="162"/>
        <v>0</v>
      </c>
      <c r="AH272" s="96">
        <f t="shared" si="148"/>
        <v>0</v>
      </c>
      <c r="AI272" s="175">
        <f t="shared" si="163"/>
        <v>0</v>
      </c>
      <c r="AJ272" s="96">
        <f t="shared" si="149"/>
        <v>0</v>
      </c>
      <c r="AK272" s="174">
        <f t="shared" si="164"/>
        <v>0</v>
      </c>
    </row>
    <row r="273" spans="1:52" s="537" customFormat="1" ht="30" customHeight="1">
      <c r="A273" s="372" t="s">
        <v>789</v>
      </c>
      <c r="B273" s="190" t="s">
        <v>139</v>
      </c>
      <c r="C273" s="190" t="s">
        <v>630</v>
      </c>
      <c r="D273" s="346" t="s">
        <v>962</v>
      </c>
      <c r="E273" s="346">
        <v>20508</v>
      </c>
      <c r="F273" s="346">
        <v>11</v>
      </c>
      <c r="G273" s="497">
        <v>0.25</v>
      </c>
      <c r="H273" s="588">
        <v>6294</v>
      </c>
      <c r="I273" s="588"/>
      <c r="J273" s="588"/>
      <c r="K273" s="346"/>
      <c r="L273" s="347">
        <f>H273*30%</f>
        <v>1888.2</v>
      </c>
      <c r="M273" s="160"/>
      <c r="N273" s="245">
        <f t="shared" si="124"/>
        <v>8182.2</v>
      </c>
      <c r="O273" s="160"/>
      <c r="P273" s="160"/>
      <c r="Q273" s="160"/>
      <c r="R273" s="160">
        <f>N273*20%</f>
        <v>1636.44</v>
      </c>
      <c r="S273" s="123">
        <f t="shared" si="160"/>
        <v>2454.66</v>
      </c>
      <c r="T273" s="562"/>
      <c r="U273" s="451"/>
      <c r="V273" s="451"/>
      <c r="W273" s="451"/>
      <c r="X273" s="451">
        <f>U273+V273+W273</f>
        <v>0</v>
      </c>
      <c r="Y273" s="451"/>
      <c r="Z273" s="451"/>
      <c r="AA273" s="451"/>
      <c r="AB273" s="451">
        <f t="shared" si="127"/>
        <v>1801.72</v>
      </c>
      <c r="AC273" s="204">
        <v>1</v>
      </c>
      <c r="AD273" s="452">
        <f t="shared" si="146"/>
        <v>0.25</v>
      </c>
      <c r="AE273" s="453">
        <f t="shared" si="161"/>
        <v>2454.66</v>
      </c>
      <c r="AF273" s="452">
        <f t="shared" si="147"/>
        <v>0</v>
      </c>
      <c r="AG273" s="453">
        <f t="shared" si="162"/>
        <v>0</v>
      </c>
      <c r="AH273" s="452">
        <f t="shared" si="148"/>
        <v>0</v>
      </c>
      <c r="AI273" s="453">
        <f t="shared" si="163"/>
        <v>0</v>
      </c>
      <c r="AJ273" s="452">
        <f t="shared" si="149"/>
        <v>0</v>
      </c>
      <c r="AK273" s="454">
        <f t="shared" si="164"/>
        <v>0</v>
      </c>
      <c r="AL273" s="534"/>
      <c r="AM273" s="534"/>
      <c r="AN273" s="534"/>
      <c r="AO273" s="534"/>
      <c r="AP273" s="534"/>
      <c r="AQ273" s="534"/>
      <c r="AR273" s="534"/>
      <c r="AS273" s="535"/>
      <c r="AT273" s="536"/>
      <c r="AU273" s="536"/>
      <c r="AV273" s="536"/>
      <c r="AW273" s="536"/>
      <c r="AX273" s="536"/>
      <c r="AY273" s="536"/>
      <c r="AZ273" s="536"/>
    </row>
    <row r="274" spans="1:52" s="537" customFormat="1" ht="27.75" customHeight="1">
      <c r="A274" s="372" t="s">
        <v>789</v>
      </c>
      <c r="B274" s="200" t="s">
        <v>487</v>
      </c>
      <c r="C274" s="200" t="s">
        <v>486</v>
      </c>
      <c r="D274" s="346" t="s">
        <v>962</v>
      </c>
      <c r="E274" s="345">
        <v>20392</v>
      </c>
      <c r="F274" s="345">
        <v>13</v>
      </c>
      <c r="G274" s="581">
        <v>0.25</v>
      </c>
      <c r="H274" s="595">
        <v>7253</v>
      </c>
      <c r="I274" s="595"/>
      <c r="J274" s="595"/>
      <c r="K274" s="345"/>
      <c r="L274" s="348"/>
      <c r="M274" s="160"/>
      <c r="N274" s="245">
        <f t="shared" si="124"/>
        <v>7253</v>
      </c>
      <c r="O274" s="202"/>
      <c r="P274" s="202"/>
      <c r="Q274" s="202"/>
      <c r="R274" s="160">
        <f t="shared" si="126"/>
        <v>2175.9</v>
      </c>
      <c r="S274" s="123">
        <f t="shared" si="160"/>
        <v>2357.23</v>
      </c>
      <c r="T274" s="562"/>
      <c r="U274" s="451"/>
      <c r="V274" s="451"/>
      <c r="W274" s="451"/>
      <c r="X274" s="451"/>
      <c r="Y274" s="451"/>
      <c r="Z274" s="451"/>
      <c r="AA274" s="451"/>
      <c r="AB274" s="451">
        <f t="shared" si="127"/>
        <v>2395.67</v>
      </c>
      <c r="AC274" s="204"/>
      <c r="AD274" s="452"/>
      <c r="AE274" s="453"/>
      <c r="AF274" s="452"/>
      <c r="AG274" s="453"/>
      <c r="AH274" s="452"/>
      <c r="AI274" s="453"/>
      <c r="AJ274" s="452"/>
      <c r="AK274" s="454"/>
      <c r="AL274" s="534"/>
      <c r="AM274" s="534"/>
      <c r="AN274" s="534"/>
      <c r="AO274" s="534"/>
      <c r="AP274" s="534"/>
      <c r="AQ274" s="534"/>
      <c r="AR274" s="534"/>
      <c r="AS274" s="535"/>
      <c r="AT274" s="536"/>
      <c r="AU274" s="536"/>
      <c r="AV274" s="536"/>
      <c r="AW274" s="536"/>
      <c r="AX274" s="536"/>
      <c r="AY274" s="536"/>
      <c r="AZ274" s="536"/>
    </row>
    <row r="275" spans="1:52" ht="14.25" customHeight="1">
      <c r="A275" s="372" t="s">
        <v>789</v>
      </c>
      <c r="B275" s="200" t="s">
        <v>160</v>
      </c>
      <c r="C275" s="199" t="s">
        <v>708</v>
      </c>
      <c r="D275" s="346" t="s">
        <v>962</v>
      </c>
      <c r="E275" s="345">
        <v>20481</v>
      </c>
      <c r="F275" s="345">
        <v>10</v>
      </c>
      <c r="G275" s="581">
        <v>1</v>
      </c>
      <c r="H275" s="589">
        <v>5815</v>
      </c>
      <c r="I275" s="595"/>
      <c r="J275" s="595"/>
      <c r="K275" s="345"/>
      <c r="L275" s="348"/>
      <c r="M275" s="160"/>
      <c r="N275" s="245">
        <f t="shared" ref="N275" si="165">H275+I275+J275+K275+L275+M275</f>
        <v>5815</v>
      </c>
      <c r="O275" s="202"/>
      <c r="P275" s="202"/>
      <c r="Q275" s="202"/>
      <c r="R275" s="160">
        <f t="shared" ref="R275" si="166">N275*30%</f>
        <v>1744.5</v>
      </c>
      <c r="S275" s="123">
        <f t="shared" ref="S275" si="167">G275*N275+(P275+R275)+O275</f>
        <v>7559.5</v>
      </c>
      <c r="T275" s="562"/>
      <c r="U275" s="142"/>
      <c r="V275" s="142"/>
      <c r="W275" s="142"/>
      <c r="X275" s="142"/>
      <c r="Y275" s="142"/>
      <c r="Z275" s="142"/>
      <c r="AA275" s="142"/>
      <c r="AB275" s="142"/>
      <c r="AT275">
        <f>SUM(R244:R275)</f>
        <v>44198.13</v>
      </c>
    </row>
    <row r="276" spans="1:52" ht="29.25" customHeight="1">
      <c r="A276" s="372" t="s">
        <v>789</v>
      </c>
      <c r="B276" s="200" t="s">
        <v>469</v>
      </c>
      <c r="C276" s="199" t="s">
        <v>708</v>
      </c>
      <c r="D276" s="346" t="s">
        <v>962</v>
      </c>
      <c r="E276" s="345">
        <v>20481</v>
      </c>
      <c r="F276" s="345">
        <v>12</v>
      </c>
      <c r="G276" s="581">
        <v>0.5</v>
      </c>
      <c r="H276" s="589">
        <v>6773</v>
      </c>
      <c r="I276" s="595"/>
      <c r="J276" s="595"/>
      <c r="K276" s="345"/>
      <c r="L276" s="348"/>
      <c r="M276" s="160"/>
      <c r="N276" s="245">
        <f t="shared" si="124"/>
        <v>6773</v>
      </c>
      <c r="O276" s="202"/>
      <c r="P276" s="202"/>
      <c r="Q276" s="202"/>
      <c r="R276" s="160">
        <f t="shared" si="126"/>
        <v>2031.9</v>
      </c>
      <c r="S276" s="123">
        <f t="shared" si="125"/>
        <v>5418.4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T276">
        <f>SUM(R245:R276)</f>
        <v>46230.03</v>
      </c>
    </row>
    <row r="277" spans="1:52" ht="30">
      <c r="A277" s="372" t="s">
        <v>789</v>
      </c>
      <c r="B277" s="190" t="s">
        <v>108</v>
      </c>
      <c r="C277" s="190" t="s">
        <v>544</v>
      </c>
      <c r="D277" s="191" t="s">
        <v>962</v>
      </c>
      <c r="E277" s="191"/>
      <c r="F277" s="191" t="s">
        <v>402</v>
      </c>
      <c r="G277" s="497">
        <v>1</v>
      </c>
      <c r="H277" s="588">
        <v>7253</v>
      </c>
      <c r="I277" s="575"/>
      <c r="J277" s="575"/>
      <c r="K277" s="191"/>
      <c r="L277" s="347"/>
      <c r="M277" s="160">
        <f>ROUND(H277*30%,1)</f>
        <v>2175.9</v>
      </c>
      <c r="N277" s="305">
        <f>H277+I277+J277+K277+L277+M277</f>
        <v>9428.9</v>
      </c>
      <c r="O277" s="160"/>
      <c r="P277" s="160"/>
      <c r="Q277" s="160"/>
      <c r="R277" s="160">
        <f t="shared" si="126"/>
        <v>2828.67</v>
      </c>
      <c r="S277" s="123">
        <f>(N277+R277)*G277</f>
        <v>12257.57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C277" s="162">
        <v>1</v>
      </c>
      <c r="AD277" s="96">
        <f t="shared" ref="AD277:AD294" si="168">IF(AC277=1,G277,0)</f>
        <v>1</v>
      </c>
      <c r="AE277" s="175">
        <f t="shared" ref="AE277:AE294" si="169">IF(AC277=1,S277,0)</f>
        <v>12257.57</v>
      </c>
      <c r="AF277" s="96">
        <f t="shared" ref="AF277:AF294" si="170">IF(AC277=2,G277,0)</f>
        <v>0</v>
      </c>
      <c r="AG277" s="175">
        <f t="shared" ref="AG277:AG294" si="171">IF(AC277=2,S277,0)</f>
        <v>0</v>
      </c>
      <c r="AH277" s="96">
        <f t="shared" ref="AH277:AH294" si="172">IF(AC277=3,G277,0)</f>
        <v>0</v>
      </c>
      <c r="AI277" s="175">
        <f t="shared" ref="AI277:AI294" si="173">IF(AC277=3,S277,0)</f>
        <v>0</v>
      </c>
      <c r="AJ277" s="96">
        <f t="shared" ref="AJ277:AJ294" si="174">IF(AC277=4,G277,0)</f>
        <v>0</v>
      </c>
      <c r="AK277" s="174">
        <f t="shared" ref="AK277:AK294" si="175">IF(AC277=4,S277,0)</f>
        <v>0</v>
      </c>
      <c r="AP277" s="185">
        <f t="shared" ref="AP277:AQ278" si="176">AH277</f>
        <v>0</v>
      </c>
      <c r="AQ277" s="185">
        <f t="shared" si="176"/>
        <v>0</v>
      </c>
    </row>
    <row r="278" spans="1:52" ht="30">
      <c r="A278" s="372" t="s">
        <v>789</v>
      </c>
      <c r="B278" s="190" t="s">
        <v>1040</v>
      </c>
      <c r="C278" s="190" t="s">
        <v>544</v>
      </c>
      <c r="D278" s="191" t="s">
        <v>962</v>
      </c>
      <c r="E278" s="191"/>
      <c r="F278" s="191" t="s">
        <v>407</v>
      </c>
      <c r="G278" s="497">
        <v>0.25</v>
      </c>
      <c r="H278" s="573" t="s">
        <v>1022</v>
      </c>
      <c r="I278" s="575"/>
      <c r="J278" s="575"/>
      <c r="K278" s="191"/>
      <c r="L278" s="347"/>
      <c r="M278" s="160">
        <f>ROUND(H278*30%,1)</f>
        <v>2031.9</v>
      </c>
      <c r="N278" s="305">
        <f>H278+I278+J278+K278+L278+M278</f>
        <v>8804.9</v>
      </c>
      <c r="O278" s="160"/>
      <c r="P278" s="160"/>
      <c r="Q278" s="160"/>
      <c r="R278" s="160">
        <f>N278*10%</f>
        <v>880.49</v>
      </c>
      <c r="S278" s="123">
        <f>G278*N278+(P278+R278)+O278</f>
        <v>3081.72</v>
      </c>
      <c r="T278" s="562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si="168"/>
        <v>0.25</v>
      </c>
      <c r="AE278" s="175">
        <f t="shared" si="169"/>
        <v>3081.72</v>
      </c>
      <c r="AF278" s="96">
        <f t="shared" si="170"/>
        <v>0</v>
      </c>
      <c r="AG278" s="175">
        <f t="shared" si="171"/>
        <v>0</v>
      </c>
      <c r="AH278" s="96">
        <f t="shared" si="172"/>
        <v>0</v>
      </c>
      <c r="AI278" s="175">
        <f t="shared" si="173"/>
        <v>0</v>
      </c>
      <c r="AJ278" s="96">
        <f t="shared" si="174"/>
        <v>0</v>
      </c>
      <c r="AK278" s="174">
        <f t="shared" si="175"/>
        <v>0</v>
      </c>
      <c r="AP278" s="185">
        <f t="shared" si="176"/>
        <v>0</v>
      </c>
      <c r="AQ278" s="185">
        <f t="shared" si="176"/>
        <v>0</v>
      </c>
    </row>
    <row r="279" spans="1:52">
      <c r="A279" s="372" t="s">
        <v>789</v>
      </c>
      <c r="B279" s="190" t="s">
        <v>544</v>
      </c>
      <c r="C279" s="190" t="s">
        <v>544</v>
      </c>
      <c r="D279" s="191" t="s">
        <v>962</v>
      </c>
      <c r="E279" s="191"/>
      <c r="F279" s="191" t="s">
        <v>396</v>
      </c>
      <c r="G279" s="497">
        <v>1.25</v>
      </c>
      <c r="H279" s="573" t="s">
        <v>1019</v>
      </c>
      <c r="I279" s="575"/>
      <c r="J279" s="575"/>
      <c r="K279" s="191"/>
      <c r="L279" s="347"/>
      <c r="M279" s="160">
        <f>ROUND(H279*30%,1)</f>
        <v>1744.5</v>
      </c>
      <c r="N279" s="305">
        <f>H279+I279+J279+K279+L279+M279</f>
        <v>7559.5</v>
      </c>
      <c r="O279" s="160"/>
      <c r="P279" s="160"/>
      <c r="Q279" s="160"/>
      <c r="R279" s="160">
        <f>N279*10%</f>
        <v>755.95</v>
      </c>
      <c r="S279" s="123">
        <f>G279*N279+(P279+R279)+O279</f>
        <v>10205.33</v>
      </c>
      <c r="T279" s="562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ref="AD279" si="177">IF(AC279=1,G279,0)</f>
        <v>1.25</v>
      </c>
      <c r="AE279" s="175">
        <f t="shared" ref="AE279" si="178">IF(AC279=1,S279,0)</f>
        <v>10205.33</v>
      </c>
      <c r="AF279" s="96">
        <f t="shared" ref="AF279" si="179">IF(AC279=2,G279,0)</f>
        <v>0</v>
      </c>
      <c r="AG279" s="175">
        <f t="shared" ref="AG279" si="180">IF(AC279=2,S279,0)</f>
        <v>0</v>
      </c>
      <c r="AH279" s="96">
        <f t="shared" ref="AH279" si="181">IF(AC279=3,G279,0)</f>
        <v>0</v>
      </c>
      <c r="AI279" s="175">
        <f t="shared" ref="AI279" si="182">IF(AC279=3,S279,0)</f>
        <v>0</v>
      </c>
      <c r="AJ279" s="96">
        <f t="shared" ref="AJ279" si="183">IF(AC279=4,G279,0)</f>
        <v>0</v>
      </c>
      <c r="AK279" s="174">
        <f t="shared" ref="AK279" si="184">IF(AC279=4,S279,0)</f>
        <v>0</v>
      </c>
      <c r="AP279" s="185">
        <f t="shared" ref="AP279" si="185">AH279</f>
        <v>0</v>
      </c>
      <c r="AQ279" s="185">
        <f t="shared" ref="AQ279" si="186">AI279</f>
        <v>0</v>
      </c>
    </row>
    <row r="280" spans="1:52" ht="30">
      <c r="A280" s="372" t="s">
        <v>789</v>
      </c>
      <c r="B280" s="190" t="s">
        <v>204</v>
      </c>
      <c r="C280" s="190" t="s">
        <v>749</v>
      </c>
      <c r="D280" s="191" t="s">
        <v>962</v>
      </c>
      <c r="E280" s="191" t="s">
        <v>576</v>
      </c>
      <c r="F280" s="191" t="s">
        <v>404</v>
      </c>
      <c r="G280" s="497">
        <v>0.25</v>
      </c>
      <c r="H280" s="575" t="s">
        <v>1015</v>
      </c>
      <c r="I280" s="191"/>
      <c r="J280" s="191"/>
      <c r="K280" s="191"/>
      <c r="L280" s="420">
        <f>H280*30%</f>
        <v>1888.2</v>
      </c>
      <c r="M280" s="160"/>
      <c r="N280" s="245">
        <f>H280+I280+J280+K280+L280+M280</f>
        <v>8182.2</v>
      </c>
      <c r="O280" s="160"/>
      <c r="P280" s="160"/>
      <c r="Q280" s="189"/>
      <c r="R280" s="160">
        <f>N280*10%</f>
        <v>818.22</v>
      </c>
      <c r="S280" s="123">
        <f t="shared" ref="S280" si="187">(N280+R280)*G280</f>
        <v>2250.11</v>
      </c>
      <c r="T280" s="142"/>
      <c r="U280" s="142"/>
      <c r="V280" s="142"/>
      <c r="W280" s="142"/>
      <c r="X280" s="142"/>
      <c r="Y280" s="142"/>
      <c r="Z280" s="142"/>
      <c r="AA280" s="142"/>
      <c r="AB280" s="142"/>
      <c r="AP280" s="185"/>
      <c r="AQ280" s="185"/>
    </row>
    <row r="281" spans="1:52" ht="30">
      <c r="A281" s="372" t="s">
        <v>411</v>
      </c>
      <c r="B281" s="190" t="s">
        <v>1002</v>
      </c>
      <c r="C281" s="190" t="s">
        <v>265</v>
      </c>
      <c r="D281" s="191" t="s">
        <v>962</v>
      </c>
      <c r="E281" s="191" t="s">
        <v>626</v>
      </c>
      <c r="F281" s="191" t="s">
        <v>402</v>
      </c>
      <c r="G281" s="497">
        <v>0.75</v>
      </c>
      <c r="H281" s="575" t="s">
        <v>1016</v>
      </c>
      <c r="I281" s="585"/>
      <c r="J281" s="585"/>
      <c r="K281" s="191"/>
      <c r="L281" s="191"/>
      <c r="M281" s="160"/>
      <c r="N281" s="245">
        <f>H281+I281+J281</f>
        <v>7253</v>
      </c>
      <c r="O281" s="160"/>
      <c r="P281" s="160"/>
      <c r="Q281" s="160"/>
      <c r="R281" s="160">
        <f>N281*30%</f>
        <v>2175.9</v>
      </c>
      <c r="S281" s="123">
        <f>N281+O281+R281</f>
        <v>9428.9</v>
      </c>
      <c r="T281" s="142"/>
      <c r="U281" s="142"/>
      <c r="V281" s="142"/>
      <c r="W281" s="142"/>
      <c r="X281" s="142"/>
      <c r="Y281" s="142"/>
      <c r="Z281" s="142"/>
      <c r="AA281" s="142"/>
      <c r="AB281" s="142">
        <f>R281*110.1%</f>
        <v>2395.67</v>
      </c>
      <c r="AC281" s="162">
        <v>1</v>
      </c>
      <c r="AD281" s="96">
        <f>IF(AC281=1,M281,0)</f>
        <v>0</v>
      </c>
      <c r="AE281" s="175">
        <f>IF(AC281=1,S281,0)</f>
        <v>9428.9</v>
      </c>
      <c r="AF281" s="96">
        <f>IF(AC281=2,M281,0)</f>
        <v>0</v>
      </c>
      <c r="AG281" s="175">
        <f>IF(AC281=2,S281,0)</f>
        <v>0</v>
      </c>
      <c r="AH281" s="96">
        <f>IF(AC281=3,M281,0)</f>
        <v>0</v>
      </c>
      <c r="AI281" s="175">
        <f>IF(AC281=3,S281,0)</f>
        <v>0</v>
      </c>
      <c r="AJ281" s="96">
        <f>IF(AC281=4,M281,0)</f>
        <v>0</v>
      </c>
      <c r="AK281" s="174">
        <f>IF(AC281=4,S281,0)</f>
        <v>0</v>
      </c>
    </row>
    <row r="282" spans="1:52" ht="30">
      <c r="A282" s="372" t="s">
        <v>789</v>
      </c>
      <c r="B282" s="190" t="s">
        <v>136</v>
      </c>
      <c r="C282" s="190" t="s">
        <v>265</v>
      </c>
      <c r="D282" s="191" t="s">
        <v>962</v>
      </c>
      <c r="E282" s="191" t="s">
        <v>626</v>
      </c>
      <c r="F282" s="191" t="s">
        <v>402</v>
      </c>
      <c r="G282" s="497">
        <v>1</v>
      </c>
      <c r="H282" s="588">
        <v>7253</v>
      </c>
      <c r="I282" s="575"/>
      <c r="J282" s="585">
        <f>H282*15%</f>
        <v>1087.95</v>
      </c>
      <c r="K282" s="191"/>
      <c r="L282" s="191"/>
      <c r="M282" s="160"/>
      <c r="N282" s="245">
        <f>H282+I282+J282+K282+L282+M282</f>
        <v>8340.9500000000007</v>
      </c>
      <c r="O282" s="160"/>
      <c r="P282" s="160"/>
      <c r="Q282" s="202"/>
      <c r="R282" s="160">
        <f t="shared" ref="R282" si="188">N282*30%</f>
        <v>2502.2849999999999</v>
      </c>
      <c r="S282" s="123">
        <f>G282*N282+(P282+R282)</f>
        <v>10843.24</v>
      </c>
      <c r="T282" s="142"/>
      <c r="U282" s="142"/>
      <c r="V282" s="142"/>
      <c r="W282" s="142"/>
      <c r="X282" s="142"/>
      <c r="Y282" s="142"/>
      <c r="Z282" s="142"/>
      <c r="AA282" s="142"/>
      <c r="AB282" s="142">
        <f>R282*110.1%</f>
        <v>2755.02</v>
      </c>
      <c r="AC282" s="162">
        <v>1</v>
      </c>
      <c r="AD282" s="96">
        <f>IF(AC282=1,M282,0)</f>
        <v>0</v>
      </c>
      <c r="AE282" s="175">
        <f>IF(AC282=1,S282,0)</f>
        <v>10843.24</v>
      </c>
      <c r="AF282" s="96">
        <f>IF(AC282=2,M282,0)</f>
        <v>0</v>
      </c>
      <c r="AG282" s="175">
        <f>IF(AC282=2,S282,0)</f>
        <v>0</v>
      </c>
      <c r="AH282" s="96">
        <f>IF(AC282=3,M282,0)</f>
        <v>0</v>
      </c>
      <c r="AI282" s="175">
        <f>IF(AC282=3,S282,0)</f>
        <v>0</v>
      </c>
      <c r="AJ282" s="96">
        <f>IF(AC282=4,M282,0)</f>
        <v>0</v>
      </c>
      <c r="AK282" s="174">
        <f>IF(AC282=4,S282,0)</f>
        <v>0</v>
      </c>
    </row>
    <row r="283" spans="1:52" ht="30">
      <c r="A283" s="372" t="s">
        <v>789</v>
      </c>
      <c r="B283" s="190" t="s">
        <v>115</v>
      </c>
      <c r="C283" s="190" t="s">
        <v>540</v>
      </c>
      <c r="D283" s="346" t="s">
        <v>545</v>
      </c>
      <c r="E283" s="346">
        <v>20468</v>
      </c>
      <c r="F283" s="346">
        <v>13</v>
      </c>
      <c r="G283" s="621">
        <v>0.5</v>
      </c>
      <c r="H283" s="588">
        <v>7253</v>
      </c>
      <c r="I283" s="189"/>
      <c r="J283" s="420"/>
      <c r="K283" s="191"/>
      <c r="L283" s="191"/>
      <c r="M283" s="160"/>
      <c r="N283" s="305">
        <f t="shared" ref="N283:N284" si="189">H283+I283+J283+K283+L283+M283</f>
        <v>7253</v>
      </c>
      <c r="O283" s="160"/>
      <c r="P283" s="160"/>
      <c r="Q283" s="160"/>
      <c r="R283" s="160">
        <f>G283*N283*30%</f>
        <v>1087.95</v>
      </c>
      <c r="S283" s="123">
        <f>G283*N283+(P283+R283)+O283</f>
        <v>4714.45</v>
      </c>
      <c r="T283" s="630"/>
      <c r="U283" s="95"/>
      <c r="V283" s="95"/>
      <c r="W283" s="95"/>
      <c r="X283" s="95"/>
      <c r="Y283" s="95"/>
      <c r="Z283" s="95"/>
      <c r="AA283" s="95"/>
      <c r="AB283" s="95"/>
      <c r="AP283" s="185"/>
      <c r="AQ283" s="185"/>
    </row>
    <row r="284" spans="1:52" ht="30">
      <c r="A284" s="393" t="s">
        <v>789</v>
      </c>
      <c r="B284" s="390" t="s">
        <v>858</v>
      </c>
      <c r="C284" s="390" t="s">
        <v>509</v>
      </c>
      <c r="D284" s="419" t="s">
        <v>545</v>
      </c>
      <c r="E284" s="419">
        <v>20459</v>
      </c>
      <c r="F284" s="419">
        <v>13</v>
      </c>
      <c r="G284" s="574">
        <v>0.25</v>
      </c>
      <c r="H284" s="588">
        <v>7253</v>
      </c>
      <c r="I284" s="538"/>
      <c r="J284" s="533"/>
      <c r="K284" s="533"/>
      <c r="L284" s="533"/>
      <c r="M284" s="531"/>
      <c r="N284" s="633">
        <f t="shared" si="189"/>
        <v>7253</v>
      </c>
      <c r="O284" s="531"/>
      <c r="P284" s="531"/>
      <c r="Q284" s="531"/>
      <c r="R284" s="160">
        <f>G284*N284*30%</f>
        <v>543.97500000000002</v>
      </c>
      <c r="S284" s="123">
        <f>(N284+R284)*G284</f>
        <v>1949.24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 ht="30">
      <c r="A285" s="393" t="s">
        <v>789</v>
      </c>
      <c r="B285" s="390" t="s">
        <v>859</v>
      </c>
      <c r="C285" s="390" t="s">
        <v>509</v>
      </c>
      <c r="D285" s="419" t="s">
        <v>545</v>
      </c>
      <c r="E285" s="419">
        <v>20459</v>
      </c>
      <c r="F285" s="419">
        <v>12</v>
      </c>
      <c r="G285" s="574">
        <v>0.25</v>
      </c>
      <c r="H285" s="589">
        <v>6773</v>
      </c>
      <c r="I285" s="538"/>
      <c r="J285" s="533"/>
      <c r="K285" s="533"/>
      <c r="L285" s="533"/>
      <c r="M285" s="531"/>
      <c r="N285" s="633">
        <f>H285+I285+J285+K285+L285+M285</f>
        <v>6773</v>
      </c>
      <c r="O285" s="531"/>
      <c r="P285" s="531"/>
      <c r="Q285" s="531"/>
      <c r="R285" s="160">
        <f t="shared" ref="R285" si="190">G285*N285*30%</f>
        <v>507.97500000000002</v>
      </c>
      <c r="S285" s="123">
        <f t="shared" ref="S285:S288" si="191">(N285+R285)*G285</f>
        <v>1820.24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>
      <c r="A286" s="372" t="s">
        <v>789</v>
      </c>
      <c r="B286" s="190" t="s">
        <v>509</v>
      </c>
      <c r="C286" s="190" t="s">
        <v>509</v>
      </c>
      <c r="D286" s="346" t="s">
        <v>545</v>
      </c>
      <c r="E286" s="346">
        <v>20459</v>
      </c>
      <c r="F286" s="346">
        <v>10</v>
      </c>
      <c r="G286" s="497">
        <v>0.25</v>
      </c>
      <c r="H286" s="573" t="s">
        <v>1019</v>
      </c>
      <c r="I286" s="189"/>
      <c r="J286" s="191"/>
      <c r="K286" s="191"/>
      <c r="L286" s="191"/>
      <c r="M286" s="160"/>
      <c r="N286" s="305">
        <f t="shared" ref="N286" si="192">H286+I286+J286+K286+L286+M286</f>
        <v>5815</v>
      </c>
      <c r="O286" s="160"/>
      <c r="P286" s="160"/>
      <c r="Q286" s="160"/>
      <c r="R286" s="160">
        <f>G286*N286*10%</f>
        <v>145.375</v>
      </c>
      <c r="S286" s="123">
        <f t="shared" ref="S286" si="193">(N286+R286)*G286</f>
        <v>1490.09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 ht="30">
      <c r="A287" s="372" t="s">
        <v>789</v>
      </c>
      <c r="B287" s="190" t="s">
        <v>1041</v>
      </c>
      <c r="C287" s="190" t="s">
        <v>509</v>
      </c>
      <c r="D287" s="346" t="s">
        <v>545</v>
      </c>
      <c r="E287" s="346">
        <v>20459</v>
      </c>
      <c r="F287" s="346">
        <v>11</v>
      </c>
      <c r="G287" s="497">
        <v>0.25</v>
      </c>
      <c r="H287" s="573" t="s">
        <v>1015</v>
      </c>
      <c r="I287" s="189"/>
      <c r="J287" s="191"/>
      <c r="K287" s="191"/>
      <c r="L287" s="191"/>
      <c r="M287" s="160"/>
      <c r="N287" s="305">
        <f t="shared" ref="N287:N288" si="194">H287+I287+J287+K287+L287+M287</f>
        <v>6294</v>
      </c>
      <c r="O287" s="160"/>
      <c r="P287" s="160"/>
      <c r="Q287" s="160"/>
      <c r="R287" s="160">
        <f>G287*N287*10%</f>
        <v>157.35</v>
      </c>
      <c r="S287" s="123">
        <f t="shared" si="191"/>
        <v>1612.84</v>
      </c>
      <c r="T287" s="630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 ht="30">
      <c r="A288" s="372" t="s">
        <v>789</v>
      </c>
      <c r="B288" s="190" t="s">
        <v>1071</v>
      </c>
      <c r="C288" s="190" t="s">
        <v>611</v>
      </c>
      <c r="D288" s="346" t="s">
        <v>545</v>
      </c>
      <c r="E288" s="346">
        <v>20462</v>
      </c>
      <c r="F288" s="346">
        <v>13</v>
      </c>
      <c r="G288" s="497">
        <v>0.25</v>
      </c>
      <c r="H288" s="589">
        <v>7253</v>
      </c>
      <c r="I288" s="189"/>
      <c r="J288" s="191"/>
      <c r="K288" s="191"/>
      <c r="L288" s="191"/>
      <c r="M288" s="160"/>
      <c r="N288" s="305">
        <f t="shared" si="194"/>
        <v>7253</v>
      </c>
      <c r="O288" s="160"/>
      <c r="P288" s="160"/>
      <c r="Q288" s="160"/>
      <c r="R288" s="160"/>
      <c r="S288" s="123">
        <f t="shared" si="191"/>
        <v>1813.25</v>
      </c>
      <c r="T288" s="630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>
      <c r="A289" s="372" t="s">
        <v>789</v>
      </c>
      <c r="B289" s="200" t="s">
        <v>1082</v>
      </c>
      <c r="C289" s="200" t="s">
        <v>590</v>
      </c>
      <c r="D289" s="191" t="s">
        <v>594</v>
      </c>
      <c r="E289" s="201" t="s">
        <v>595</v>
      </c>
      <c r="F289" s="201" t="s">
        <v>396</v>
      </c>
      <c r="G289" s="581">
        <v>1</v>
      </c>
      <c r="H289" s="573" t="s">
        <v>1019</v>
      </c>
      <c r="I289" s="583"/>
      <c r="J289" s="583"/>
      <c r="K289" s="201"/>
      <c r="L289" s="246"/>
      <c r="M289" s="160"/>
      <c r="N289" s="305">
        <f>H289+I289+J289+K289+L289+M289</f>
        <v>5815</v>
      </c>
      <c r="O289" s="202"/>
      <c r="P289" s="202"/>
      <c r="Q289" s="202"/>
      <c r="R289" s="160">
        <f>N289*10%</f>
        <v>581.5</v>
      </c>
      <c r="S289" s="123">
        <f>G289*N289+(P289+R289)+O289</f>
        <v>6396.5</v>
      </c>
      <c r="T289" s="562"/>
      <c r="U289" s="142"/>
      <c r="V289" s="142"/>
      <c r="W289" s="142"/>
      <c r="X289" s="142"/>
      <c r="Y289" s="142"/>
      <c r="Z289" s="142"/>
      <c r="AA289" s="142"/>
      <c r="AB289" s="142"/>
      <c r="AP289" s="185"/>
      <c r="AQ289" s="185"/>
    </row>
    <row r="290" spans="1:52" ht="27" customHeight="1">
      <c r="A290" s="372" t="s">
        <v>790</v>
      </c>
      <c r="B290" s="200" t="s">
        <v>1042</v>
      </c>
      <c r="C290" s="199" t="s">
        <v>631</v>
      </c>
      <c r="D290" s="201" t="s">
        <v>504</v>
      </c>
      <c r="E290" s="201"/>
      <c r="F290" s="201" t="s">
        <v>398</v>
      </c>
      <c r="G290" s="581">
        <v>1</v>
      </c>
      <c r="H290" s="575" t="s">
        <v>1017</v>
      </c>
      <c r="I290" s="583" t="s">
        <v>1043</v>
      </c>
      <c r="J290" s="583"/>
      <c r="K290" s="201"/>
      <c r="L290" s="246"/>
      <c r="M290" s="160"/>
      <c r="N290" s="245">
        <f t="shared" si="124"/>
        <v>6079.7</v>
      </c>
      <c r="O290" s="202"/>
      <c r="P290" s="202"/>
      <c r="Q290" s="202"/>
      <c r="R290" s="160">
        <f>N290*20%</f>
        <v>1215.94</v>
      </c>
      <c r="S290" s="123">
        <f t="shared" si="125"/>
        <v>7295.64</v>
      </c>
      <c r="T290" s="562"/>
      <c r="U290" s="142"/>
      <c r="V290" s="142"/>
      <c r="W290" s="142"/>
      <c r="X290" s="142"/>
      <c r="Y290" s="142"/>
      <c r="Z290" s="142"/>
      <c r="AA290" s="142"/>
      <c r="AB290" s="142">
        <f t="shared" si="127"/>
        <v>1338.75</v>
      </c>
      <c r="AC290" s="162">
        <v>2</v>
      </c>
      <c r="AD290" s="96">
        <f t="shared" si="168"/>
        <v>0</v>
      </c>
      <c r="AE290" s="175">
        <f t="shared" si="169"/>
        <v>0</v>
      </c>
      <c r="AF290" s="96">
        <f t="shared" si="170"/>
        <v>1</v>
      </c>
      <c r="AG290" s="175">
        <f t="shared" si="171"/>
        <v>7295.64</v>
      </c>
      <c r="AH290" s="96">
        <f t="shared" si="172"/>
        <v>0</v>
      </c>
      <c r="AI290" s="175">
        <f t="shared" si="173"/>
        <v>0</v>
      </c>
      <c r="AJ290" s="96">
        <f t="shared" si="174"/>
        <v>0</v>
      </c>
      <c r="AK290" s="174">
        <f t="shared" si="175"/>
        <v>0</v>
      </c>
    </row>
    <row r="291" spans="1:52" ht="45.75" hidden="1" customHeight="1">
      <c r="A291" s="372" t="s">
        <v>790</v>
      </c>
      <c r="B291" s="190" t="s">
        <v>234</v>
      </c>
      <c r="C291" s="199" t="s">
        <v>631</v>
      </c>
      <c r="D291" s="191" t="s">
        <v>504</v>
      </c>
      <c r="E291" s="191"/>
      <c r="F291" s="191" t="s">
        <v>398</v>
      </c>
      <c r="G291" s="497"/>
      <c r="H291" s="602"/>
      <c r="I291" s="575"/>
      <c r="J291" s="575"/>
      <c r="K291" s="191"/>
      <c r="L291" s="366"/>
      <c r="M291" s="160"/>
      <c r="N291" s="245">
        <f t="shared" si="124"/>
        <v>0</v>
      </c>
      <c r="O291" s="160"/>
      <c r="P291" s="160"/>
      <c r="Q291" s="160"/>
      <c r="R291" s="160">
        <f t="shared" ref="R291:R298" si="195">N291*20%</f>
        <v>0</v>
      </c>
      <c r="S291" s="123">
        <f>(N291+R291)*G291</f>
        <v>0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7"/>
        <v>0</v>
      </c>
      <c r="AC291" s="162">
        <v>2</v>
      </c>
      <c r="AD291" s="96">
        <f t="shared" si="168"/>
        <v>0</v>
      </c>
      <c r="AE291" s="175">
        <f t="shared" si="169"/>
        <v>0</v>
      </c>
      <c r="AF291" s="96">
        <f t="shared" si="170"/>
        <v>0</v>
      </c>
      <c r="AG291" s="175">
        <f t="shared" si="171"/>
        <v>0</v>
      </c>
      <c r="AH291" s="96">
        <f t="shared" si="172"/>
        <v>0</v>
      </c>
      <c r="AI291" s="175">
        <f t="shared" si="173"/>
        <v>0</v>
      </c>
      <c r="AJ291" s="96">
        <f t="shared" si="174"/>
        <v>0</v>
      </c>
      <c r="AK291" s="174">
        <f t="shared" si="175"/>
        <v>0</v>
      </c>
    </row>
    <row r="292" spans="1:52" ht="31.5" customHeight="1">
      <c r="A292" s="372" t="s">
        <v>790</v>
      </c>
      <c r="B292" s="190" t="s">
        <v>1044</v>
      </c>
      <c r="C292" s="199" t="s">
        <v>631</v>
      </c>
      <c r="D292" s="191" t="s">
        <v>504</v>
      </c>
      <c r="E292" s="191"/>
      <c r="F292" s="191" t="s">
        <v>397</v>
      </c>
      <c r="G292" s="497">
        <v>1</v>
      </c>
      <c r="H292" s="497">
        <v>4633</v>
      </c>
      <c r="I292" s="575"/>
      <c r="J292" s="575"/>
      <c r="K292" s="191"/>
      <c r="L292" s="232"/>
      <c r="M292" s="160"/>
      <c r="N292" s="245">
        <f t="shared" si="124"/>
        <v>4633</v>
      </c>
      <c r="O292" s="160"/>
      <c r="P292" s="160"/>
      <c r="Q292" s="160"/>
      <c r="R292" s="160">
        <f t="shared" si="195"/>
        <v>926.6</v>
      </c>
      <c r="S292" s="123">
        <f t="shared" si="125"/>
        <v>5559.6</v>
      </c>
      <c r="T292" s="562"/>
      <c r="U292" s="142"/>
      <c r="V292" s="142"/>
      <c r="W292" s="142"/>
      <c r="X292" s="142"/>
      <c r="Y292" s="142"/>
      <c r="Z292" s="142"/>
      <c r="AA292" s="142"/>
      <c r="AB292" s="142">
        <f t="shared" si="127"/>
        <v>1020.19</v>
      </c>
      <c r="AC292" s="162">
        <v>2</v>
      </c>
      <c r="AD292" s="96">
        <f t="shared" si="168"/>
        <v>0</v>
      </c>
      <c r="AE292" s="175">
        <f t="shared" si="169"/>
        <v>0</v>
      </c>
      <c r="AF292" s="96">
        <f t="shared" si="170"/>
        <v>1</v>
      </c>
      <c r="AG292" s="175">
        <f t="shared" si="171"/>
        <v>5559.6</v>
      </c>
      <c r="AH292" s="96">
        <f t="shared" si="172"/>
        <v>0</v>
      </c>
      <c r="AI292" s="175">
        <f t="shared" si="173"/>
        <v>0</v>
      </c>
      <c r="AJ292" s="96">
        <f t="shared" si="174"/>
        <v>0</v>
      </c>
      <c r="AK292" s="174">
        <f t="shared" si="175"/>
        <v>0</v>
      </c>
    </row>
    <row r="293" spans="1:52" ht="45">
      <c r="A293" s="372" t="s">
        <v>790</v>
      </c>
      <c r="B293" s="190" t="s">
        <v>470</v>
      </c>
      <c r="C293" s="199" t="s">
        <v>631</v>
      </c>
      <c r="D293" s="191" t="s">
        <v>504</v>
      </c>
      <c r="E293" s="191"/>
      <c r="F293" s="191" t="s">
        <v>398</v>
      </c>
      <c r="G293" s="497">
        <v>1</v>
      </c>
      <c r="H293" s="602">
        <v>5527</v>
      </c>
      <c r="I293" s="575"/>
      <c r="J293" s="575"/>
      <c r="K293" s="191"/>
      <c r="L293" s="232"/>
      <c r="M293" s="160"/>
      <c r="N293" s="245">
        <f t="shared" si="124"/>
        <v>5527</v>
      </c>
      <c r="O293" s="160"/>
      <c r="P293" s="160"/>
      <c r="Q293" s="160"/>
      <c r="R293" s="160">
        <f t="shared" si="195"/>
        <v>1105.4000000000001</v>
      </c>
      <c r="S293" s="123">
        <f t="shared" ref="S293:S311" si="196">G293*N293+(P293+R293)+O293</f>
        <v>6632.4</v>
      </c>
      <c r="T293" s="562"/>
      <c r="U293" s="142"/>
      <c r="V293" s="142"/>
      <c r="W293" s="142"/>
      <c r="X293" s="142"/>
      <c r="Y293" s="142"/>
      <c r="Z293" s="142"/>
      <c r="AA293" s="142"/>
      <c r="AB293" s="142">
        <f t="shared" si="127"/>
        <v>1217.05</v>
      </c>
      <c r="AC293" s="162">
        <v>2</v>
      </c>
      <c r="AD293" s="96">
        <f t="shared" si="168"/>
        <v>0</v>
      </c>
      <c r="AE293" s="175">
        <f t="shared" si="169"/>
        <v>0</v>
      </c>
      <c r="AF293" s="96">
        <f t="shared" si="170"/>
        <v>1</v>
      </c>
      <c r="AG293" s="175">
        <f t="shared" si="171"/>
        <v>6632.4</v>
      </c>
      <c r="AH293" s="96">
        <f t="shared" si="172"/>
        <v>0</v>
      </c>
      <c r="AI293" s="175">
        <f t="shared" si="173"/>
        <v>0</v>
      </c>
      <c r="AJ293" s="96">
        <f t="shared" si="174"/>
        <v>0</v>
      </c>
      <c r="AK293" s="174">
        <f t="shared" si="175"/>
        <v>0</v>
      </c>
    </row>
    <row r="294" spans="1:52" ht="30">
      <c r="A294" s="372" t="s">
        <v>790</v>
      </c>
      <c r="B294" s="190" t="s">
        <v>562</v>
      </c>
      <c r="C294" s="199" t="s">
        <v>631</v>
      </c>
      <c r="D294" s="191" t="s">
        <v>504</v>
      </c>
      <c r="E294" s="191"/>
      <c r="F294" s="191" t="s">
        <v>397</v>
      </c>
      <c r="G294" s="497">
        <v>1</v>
      </c>
      <c r="H294" s="497">
        <v>4633</v>
      </c>
      <c r="I294" s="575"/>
      <c r="J294" s="575"/>
      <c r="K294" s="191"/>
      <c r="L294" s="232"/>
      <c r="M294" s="160"/>
      <c r="N294" s="245">
        <f t="shared" si="124"/>
        <v>4633</v>
      </c>
      <c r="O294" s="160"/>
      <c r="P294" s="160"/>
      <c r="Q294" s="160"/>
      <c r="R294" s="160">
        <f t="shared" si="195"/>
        <v>926.6</v>
      </c>
      <c r="S294" s="123">
        <f t="shared" si="196"/>
        <v>5559.6</v>
      </c>
      <c r="T294" s="562"/>
      <c r="U294" s="142"/>
      <c r="V294" s="142"/>
      <c r="W294" s="142"/>
      <c r="X294" s="142"/>
      <c r="Y294" s="142"/>
      <c r="Z294" s="142"/>
      <c r="AA294" s="142"/>
      <c r="AB294" s="142">
        <f>R294*110.1%</f>
        <v>1020.19</v>
      </c>
      <c r="AC294" s="162">
        <v>2</v>
      </c>
      <c r="AD294" s="96">
        <f t="shared" si="168"/>
        <v>0</v>
      </c>
      <c r="AE294" s="175">
        <f t="shared" si="169"/>
        <v>0</v>
      </c>
      <c r="AF294" s="96">
        <f t="shared" si="170"/>
        <v>1</v>
      </c>
      <c r="AG294" s="175">
        <f t="shared" si="171"/>
        <v>5559.6</v>
      </c>
      <c r="AH294" s="96">
        <f t="shared" si="172"/>
        <v>0</v>
      </c>
      <c r="AI294" s="175">
        <f t="shared" si="173"/>
        <v>0</v>
      </c>
      <c r="AJ294" s="96">
        <f t="shared" si="174"/>
        <v>0</v>
      </c>
      <c r="AK294" s="174">
        <f t="shared" si="175"/>
        <v>0</v>
      </c>
    </row>
    <row r="295" spans="1:52" s="544" customFormat="1" ht="40.5" customHeight="1">
      <c r="A295" s="436" t="s">
        <v>790</v>
      </c>
      <c r="B295" s="371" t="s">
        <v>471</v>
      </c>
      <c r="C295" s="271" t="s">
        <v>631</v>
      </c>
      <c r="D295" s="333" t="s">
        <v>504</v>
      </c>
      <c r="E295" s="333"/>
      <c r="F295" s="333" t="s">
        <v>398</v>
      </c>
      <c r="G295" s="599">
        <v>2</v>
      </c>
      <c r="H295" s="602">
        <v>5527</v>
      </c>
      <c r="I295" s="573"/>
      <c r="J295" s="573"/>
      <c r="K295" s="333"/>
      <c r="L295" s="447"/>
      <c r="M295" s="427"/>
      <c r="N295" s="428">
        <f t="shared" si="124"/>
        <v>5527</v>
      </c>
      <c r="O295" s="427"/>
      <c r="P295" s="427"/>
      <c r="Q295" s="427"/>
      <c r="R295" s="160">
        <f t="shared" si="195"/>
        <v>1105.4000000000001</v>
      </c>
      <c r="S295" s="429">
        <f t="shared" si="196"/>
        <v>12159.4</v>
      </c>
      <c r="T295" s="562"/>
      <c r="U295" s="430"/>
      <c r="V295" s="430"/>
      <c r="W295" s="430"/>
      <c r="X295" s="430"/>
      <c r="Y295" s="430"/>
      <c r="Z295" s="430"/>
      <c r="AA295" s="430"/>
      <c r="AB295" s="430">
        <f>R295*110.1%</f>
        <v>1217.05</v>
      </c>
      <c r="AC295" s="431"/>
      <c r="AD295" s="432"/>
      <c r="AE295" s="433"/>
      <c r="AF295" s="432"/>
      <c r="AG295" s="433"/>
      <c r="AH295" s="432"/>
      <c r="AI295" s="433"/>
      <c r="AJ295" s="432"/>
      <c r="AK295" s="434"/>
      <c r="AL295" s="541"/>
      <c r="AM295" s="541"/>
      <c r="AN295" s="541"/>
      <c r="AO295" s="541"/>
      <c r="AP295" s="541"/>
      <c r="AQ295" s="541"/>
      <c r="AR295" s="541"/>
      <c r="AS295" s="542"/>
      <c r="AT295" s="543"/>
      <c r="AU295" s="543"/>
      <c r="AV295" s="543"/>
      <c r="AW295" s="543"/>
      <c r="AX295" s="543"/>
      <c r="AY295" s="543"/>
      <c r="AZ295" s="543"/>
    </row>
    <row r="296" spans="1:52" s="544" customFormat="1" ht="40.5" hidden="1" customHeight="1">
      <c r="A296" s="436" t="s">
        <v>790</v>
      </c>
      <c r="B296" s="371" t="s">
        <v>472</v>
      </c>
      <c r="C296" s="271" t="s">
        <v>631</v>
      </c>
      <c r="D296" s="333" t="s">
        <v>504</v>
      </c>
      <c r="E296" s="333"/>
      <c r="F296" s="333" t="s">
        <v>400</v>
      </c>
      <c r="G296" s="599"/>
      <c r="H296" s="575"/>
      <c r="I296" s="573"/>
      <c r="J296" s="573"/>
      <c r="K296" s="333"/>
      <c r="L296" s="440"/>
      <c r="M296" s="427"/>
      <c r="N296" s="428">
        <f t="shared" si="124"/>
        <v>0</v>
      </c>
      <c r="O296" s="427"/>
      <c r="P296" s="427"/>
      <c r="Q296" s="427"/>
      <c r="R296" s="160">
        <f t="shared" si="195"/>
        <v>0</v>
      </c>
      <c r="S296" s="429">
        <f t="shared" si="196"/>
        <v>0</v>
      </c>
      <c r="T296" s="562"/>
      <c r="U296" s="430"/>
      <c r="V296" s="430"/>
      <c r="W296" s="430"/>
      <c r="X296" s="430"/>
      <c r="Y296" s="430"/>
      <c r="Z296" s="430"/>
      <c r="AA296" s="430"/>
      <c r="AB296" s="430">
        <f>R296*110.1%</f>
        <v>0</v>
      </c>
      <c r="AC296" s="431"/>
      <c r="AD296" s="432"/>
      <c r="AE296" s="433"/>
      <c r="AF296" s="432"/>
      <c r="AG296" s="433"/>
      <c r="AH296" s="432"/>
      <c r="AI296" s="433"/>
      <c r="AJ296" s="432"/>
      <c r="AK296" s="434"/>
      <c r="AL296" s="541"/>
      <c r="AM296" s="541"/>
      <c r="AN296" s="541"/>
      <c r="AO296" s="541"/>
      <c r="AP296" s="541"/>
      <c r="AQ296" s="541"/>
      <c r="AR296" s="541"/>
      <c r="AS296" s="542"/>
      <c r="AT296" s="543"/>
      <c r="AU296" s="543"/>
      <c r="AV296" s="543"/>
      <c r="AW296" s="543"/>
      <c r="AX296" s="543"/>
      <c r="AY296" s="543"/>
      <c r="AZ296" s="543"/>
    </row>
    <row r="297" spans="1:52" s="544" customFormat="1" ht="40.5" customHeight="1">
      <c r="A297" s="436" t="s">
        <v>790</v>
      </c>
      <c r="B297" s="371" t="s">
        <v>473</v>
      </c>
      <c r="C297" s="271" t="s">
        <v>631</v>
      </c>
      <c r="D297" s="333" t="s">
        <v>504</v>
      </c>
      <c r="E297" s="333"/>
      <c r="F297" s="333" t="s">
        <v>398</v>
      </c>
      <c r="G297" s="599">
        <v>1</v>
      </c>
      <c r="H297" s="602">
        <v>5527</v>
      </c>
      <c r="I297" s="573"/>
      <c r="J297" s="573"/>
      <c r="K297" s="333"/>
      <c r="L297" s="440"/>
      <c r="M297" s="427"/>
      <c r="N297" s="428">
        <f t="shared" si="124"/>
        <v>5527</v>
      </c>
      <c r="O297" s="427"/>
      <c r="P297" s="427"/>
      <c r="Q297" s="427"/>
      <c r="R297" s="160">
        <f t="shared" si="195"/>
        <v>1105.4000000000001</v>
      </c>
      <c r="S297" s="429">
        <f t="shared" si="196"/>
        <v>6632.4</v>
      </c>
      <c r="T297" s="562"/>
      <c r="U297" s="430"/>
      <c r="V297" s="430"/>
      <c r="W297" s="430"/>
      <c r="X297" s="430"/>
      <c r="Y297" s="430"/>
      <c r="Z297" s="430"/>
      <c r="AA297" s="430"/>
      <c r="AB297" s="430">
        <f t="shared" si="127"/>
        <v>1217.05</v>
      </c>
      <c r="AC297" s="443">
        <v>2</v>
      </c>
      <c r="AD297" s="432">
        <f>IF(AC297=1,G297,0)</f>
        <v>0</v>
      </c>
      <c r="AE297" s="433">
        <f>IF(AC297=1,S297,0)</f>
        <v>0</v>
      </c>
      <c r="AF297" s="432">
        <f>IF(AC297=2,G297,0)</f>
        <v>1</v>
      </c>
      <c r="AG297" s="433">
        <f>IF(AC297=2,S297,0)</f>
        <v>6632.4</v>
      </c>
      <c r="AH297" s="432">
        <f>IF(AC297=3,G297,0)</f>
        <v>0</v>
      </c>
      <c r="AI297" s="433">
        <f>IF(AC297=3,S297,0)</f>
        <v>0</v>
      </c>
      <c r="AJ297" s="432">
        <f>IF(AC297=4,G297,0)</f>
        <v>0</v>
      </c>
      <c r="AK297" s="434">
        <f>IF(AC297=4,S297,0)</f>
        <v>0</v>
      </c>
      <c r="AL297" s="541"/>
      <c r="AM297" s="541"/>
      <c r="AN297" s="541"/>
      <c r="AO297" s="541"/>
      <c r="AP297" s="541"/>
      <c r="AQ297" s="541"/>
      <c r="AR297" s="541"/>
      <c r="AS297" s="542"/>
      <c r="AT297" s="543"/>
      <c r="AU297" s="543"/>
      <c r="AV297" s="543"/>
      <c r="AW297" s="543"/>
      <c r="AX297" s="543"/>
      <c r="AY297" s="543"/>
      <c r="AZ297" s="543"/>
    </row>
    <row r="298" spans="1:52" ht="44.25" customHeight="1">
      <c r="A298" s="372" t="s">
        <v>790</v>
      </c>
      <c r="B298" s="190" t="s">
        <v>474</v>
      </c>
      <c r="C298" s="199" t="s">
        <v>631</v>
      </c>
      <c r="D298" s="191" t="s">
        <v>504</v>
      </c>
      <c r="E298" s="191"/>
      <c r="F298" s="191" t="s">
        <v>398</v>
      </c>
      <c r="G298" s="497">
        <v>1</v>
      </c>
      <c r="H298" s="602">
        <v>5527</v>
      </c>
      <c r="I298" s="575"/>
      <c r="J298" s="575"/>
      <c r="K298" s="191"/>
      <c r="L298" s="366">
        <f>H298*25%</f>
        <v>1381.75</v>
      </c>
      <c r="M298" s="160"/>
      <c r="N298" s="245">
        <f t="shared" si="124"/>
        <v>6908.75</v>
      </c>
      <c r="O298" s="160"/>
      <c r="P298" s="160"/>
      <c r="Q298" s="160"/>
      <c r="R298" s="160">
        <f t="shared" si="195"/>
        <v>1381.75</v>
      </c>
      <c r="S298" s="123">
        <f t="shared" ref="S298:S299" si="197">(N298+R298)*G298</f>
        <v>8290.5</v>
      </c>
      <c r="T298" s="562"/>
      <c r="U298" s="142"/>
      <c r="V298" s="142"/>
      <c r="W298" s="142"/>
      <c r="X298" s="142"/>
      <c r="Y298" s="142"/>
      <c r="Z298" s="142"/>
      <c r="AA298" s="142"/>
      <c r="AB298" s="142">
        <f t="shared" si="127"/>
        <v>1521.31</v>
      </c>
      <c r="AC298" s="162">
        <v>2</v>
      </c>
      <c r="AD298" s="96">
        <f>IF(AC298=1,G298,0)</f>
        <v>0</v>
      </c>
      <c r="AE298" s="175">
        <f>IF(AC298=1,S298,0)</f>
        <v>0</v>
      </c>
      <c r="AF298" s="96">
        <f>IF(AC298=2,G298,0)</f>
        <v>1</v>
      </c>
      <c r="AG298" s="175">
        <f>IF(AC298=2,S298,0)</f>
        <v>8290.5</v>
      </c>
      <c r="AH298" s="96">
        <f>IF(AC298=3,G298,0)</f>
        <v>0</v>
      </c>
      <c r="AI298" s="175">
        <f>IF(AC298=3,S298,0)</f>
        <v>0</v>
      </c>
      <c r="AJ298" s="96">
        <f>IF(AC298=4,G298,0)</f>
        <v>0</v>
      </c>
      <c r="AK298" s="174">
        <f>IF(AC298=4,S298,0)</f>
        <v>0</v>
      </c>
    </row>
    <row r="299" spans="1:52" ht="30" hidden="1">
      <c r="A299" s="372" t="s">
        <v>790</v>
      </c>
      <c r="B299" s="190" t="s">
        <v>564</v>
      </c>
      <c r="C299" s="199" t="s">
        <v>631</v>
      </c>
      <c r="D299" s="191" t="s">
        <v>504</v>
      </c>
      <c r="E299" s="191"/>
      <c r="F299" s="191" t="s">
        <v>397</v>
      </c>
      <c r="G299" s="497"/>
      <c r="H299" s="588"/>
      <c r="I299" s="575"/>
      <c r="J299" s="575"/>
      <c r="K299" s="191"/>
      <c r="L299" s="232"/>
      <c r="M299" s="160"/>
      <c r="N299" s="245">
        <f t="shared" si="124"/>
        <v>0</v>
      </c>
      <c r="O299" s="160"/>
      <c r="P299" s="160"/>
      <c r="Q299" s="160"/>
      <c r="R299" s="160">
        <f>N299*10%</f>
        <v>0</v>
      </c>
      <c r="S299" s="123">
        <f t="shared" si="197"/>
        <v>0</v>
      </c>
      <c r="T299" s="562"/>
      <c r="U299" s="142"/>
      <c r="V299" s="142"/>
      <c r="W299" s="142"/>
      <c r="X299" s="142"/>
      <c r="Y299" s="142"/>
      <c r="Z299" s="142"/>
      <c r="AA299" s="142"/>
      <c r="AB299" s="142">
        <f t="shared" si="127"/>
        <v>0</v>
      </c>
      <c r="AC299" s="162">
        <v>2</v>
      </c>
      <c r="AD299" s="96">
        <f>IF(AC299=1,G299,0)</f>
        <v>0</v>
      </c>
      <c r="AE299" s="175">
        <f>IF(AC299=1,S299,0)</f>
        <v>0</v>
      </c>
      <c r="AF299" s="96">
        <f>IF(AC299=2,G299,0)</f>
        <v>0</v>
      </c>
      <c r="AG299" s="175">
        <f>IF(AC299=2,S299,0)</f>
        <v>0</v>
      </c>
      <c r="AH299" s="96">
        <f>IF(AC299=3,G299,0)</f>
        <v>0</v>
      </c>
      <c r="AI299" s="175">
        <f>IF(AC299=3,S299,0)</f>
        <v>0</v>
      </c>
      <c r="AJ299" s="96">
        <f>IF(AC299=4,G299,0)</f>
        <v>0</v>
      </c>
      <c r="AK299" s="174">
        <f>IF(AC299=4,S299,0)</f>
        <v>0</v>
      </c>
    </row>
    <row r="300" spans="1:52" ht="45">
      <c r="A300" s="372" t="s">
        <v>790</v>
      </c>
      <c r="B300" s="390" t="s">
        <v>1045</v>
      </c>
      <c r="C300" s="199" t="s">
        <v>631</v>
      </c>
      <c r="D300" s="191" t="s">
        <v>504</v>
      </c>
      <c r="E300" s="191"/>
      <c r="F300" s="191" t="s">
        <v>398</v>
      </c>
      <c r="G300" s="497">
        <v>1</v>
      </c>
      <c r="H300" s="575" t="s">
        <v>1017</v>
      </c>
      <c r="I300" s="575"/>
      <c r="J300" s="575"/>
      <c r="K300" s="191"/>
      <c r="L300" s="232"/>
      <c r="M300" s="160"/>
      <c r="N300" s="245">
        <f t="shared" si="124"/>
        <v>5527</v>
      </c>
      <c r="O300" s="160"/>
      <c r="P300" s="160"/>
      <c r="Q300" s="160"/>
      <c r="R300" s="160">
        <f t="shared" ref="R300:R303" si="198">N300*10%</f>
        <v>552.70000000000005</v>
      </c>
      <c r="S300" s="123">
        <f t="shared" si="196"/>
        <v>6079.7</v>
      </c>
      <c r="T300" s="562"/>
      <c r="U300" s="142"/>
      <c r="V300" s="142"/>
      <c r="W300" s="142"/>
      <c r="X300" s="142"/>
      <c r="Y300" s="142"/>
      <c r="Z300" s="142"/>
      <c r="AA300" s="142"/>
      <c r="AB300" s="142"/>
    </row>
    <row r="301" spans="1:52" ht="30">
      <c r="A301" s="372" t="s">
        <v>790</v>
      </c>
      <c r="B301" s="390" t="s">
        <v>201</v>
      </c>
      <c r="C301" s="199" t="s">
        <v>631</v>
      </c>
      <c r="D301" s="191" t="s">
        <v>504</v>
      </c>
      <c r="E301" s="191"/>
      <c r="F301" s="191" t="s">
        <v>397</v>
      </c>
      <c r="G301" s="497">
        <v>1</v>
      </c>
      <c r="H301" s="588">
        <v>4633</v>
      </c>
      <c r="I301" s="575"/>
      <c r="J301" s="575"/>
      <c r="K301" s="191"/>
      <c r="L301" s="232"/>
      <c r="M301" s="160"/>
      <c r="N301" s="245">
        <f t="shared" si="124"/>
        <v>4633</v>
      </c>
      <c r="O301" s="160"/>
      <c r="P301" s="160"/>
      <c r="Q301" s="160"/>
      <c r="R301" s="160">
        <f t="shared" si="198"/>
        <v>463.3</v>
      </c>
      <c r="S301" s="123">
        <f t="shared" si="196"/>
        <v>5096.3</v>
      </c>
      <c r="T301" s="562"/>
      <c r="U301" s="142"/>
      <c r="V301" s="142"/>
      <c r="W301" s="142"/>
      <c r="X301" s="142"/>
      <c r="Y301" s="142"/>
      <c r="Z301" s="142"/>
      <c r="AA301" s="142"/>
      <c r="AB301" s="142"/>
    </row>
    <row r="302" spans="1:52" ht="30" hidden="1">
      <c r="A302" s="372" t="s">
        <v>790</v>
      </c>
      <c r="B302" s="190" t="s">
        <v>563</v>
      </c>
      <c r="C302" s="199" t="s">
        <v>631</v>
      </c>
      <c r="D302" s="191" t="s">
        <v>504</v>
      </c>
      <c r="E302" s="191"/>
      <c r="F302" s="191" t="s">
        <v>397</v>
      </c>
      <c r="G302" s="497"/>
      <c r="H302" s="497"/>
      <c r="I302" s="575"/>
      <c r="J302" s="575"/>
      <c r="K302" s="191"/>
      <c r="L302" s="366">
        <f>H302*15%</f>
        <v>0</v>
      </c>
      <c r="M302" s="160"/>
      <c r="N302" s="245">
        <f t="shared" si="124"/>
        <v>0</v>
      </c>
      <c r="O302" s="160"/>
      <c r="P302" s="160"/>
      <c r="Q302" s="160"/>
      <c r="R302" s="160">
        <f t="shared" si="198"/>
        <v>0</v>
      </c>
      <c r="S302" s="123">
        <f t="shared" si="196"/>
        <v>0</v>
      </c>
      <c r="T302" s="562"/>
      <c r="U302" s="142"/>
      <c r="V302" s="142"/>
      <c r="W302" s="142"/>
      <c r="X302" s="142"/>
      <c r="Y302" s="142"/>
      <c r="Z302" s="142"/>
      <c r="AA302" s="142"/>
      <c r="AB302" s="142">
        <f t="shared" si="127"/>
        <v>0</v>
      </c>
      <c r="AC302" s="162">
        <v>2</v>
      </c>
      <c r="AD302" s="96">
        <f>IF(AC302=1,G302,0)</f>
        <v>0</v>
      </c>
      <c r="AE302" s="175">
        <f>IF(AC302=1,S302,0)</f>
        <v>0</v>
      </c>
      <c r="AF302" s="96">
        <f>IF(AC302=2,G302,0)</f>
        <v>0</v>
      </c>
      <c r="AG302" s="175">
        <f>IF(AC302=2,S302,0)</f>
        <v>0</v>
      </c>
      <c r="AH302" s="96">
        <f>IF(AC302=3,G302,0)</f>
        <v>0</v>
      </c>
      <c r="AI302" s="175">
        <f>IF(AC302=3,S302,0)</f>
        <v>0</v>
      </c>
      <c r="AJ302" s="96">
        <f>IF(AC302=4,G302,0)</f>
        <v>0</v>
      </c>
      <c r="AK302" s="174">
        <f>IF(AC302=4,S302,0)</f>
        <v>0</v>
      </c>
    </row>
    <row r="303" spans="1:52" s="544" customFormat="1" ht="40.5" customHeight="1">
      <c r="A303" s="436" t="s">
        <v>790</v>
      </c>
      <c r="B303" s="371" t="s">
        <v>1072</v>
      </c>
      <c r="C303" s="271" t="s">
        <v>631</v>
      </c>
      <c r="D303" s="333" t="s">
        <v>504</v>
      </c>
      <c r="E303" s="333"/>
      <c r="F303" s="333" t="s">
        <v>398</v>
      </c>
      <c r="G303" s="599">
        <v>1</v>
      </c>
      <c r="H303" s="575" t="s">
        <v>1017</v>
      </c>
      <c r="I303" s="573"/>
      <c r="J303" s="573"/>
      <c r="K303" s="333"/>
      <c r="L303" s="447">
        <f>H303*15%</f>
        <v>829.05</v>
      </c>
      <c r="M303" s="427"/>
      <c r="N303" s="428">
        <f t="shared" si="124"/>
        <v>6356.05</v>
      </c>
      <c r="O303" s="427"/>
      <c r="P303" s="427"/>
      <c r="Q303" s="427"/>
      <c r="R303" s="160">
        <f t="shared" si="198"/>
        <v>635.60500000000002</v>
      </c>
      <c r="S303" s="429">
        <f t="shared" si="196"/>
        <v>6991.66</v>
      </c>
      <c r="T303" s="562"/>
      <c r="U303" s="430"/>
      <c r="V303" s="430"/>
      <c r="W303" s="430"/>
      <c r="X303" s="430"/>
      <c r="Y303" s="430"/>
      <c r="Z303" s="430"/>
      <c r="AA303" s="430"/>
      <c r="AB303" s="430">
        <f t="shared" si="127"/>
        <v>699.8</v>
      </c>
      <c r="AC303" s="431"/>
      <c r="AD303" s="432"/>
      <c r="AE303" s="433"/>
      <c r="AF303" s="432"/>
      <c r="AG303" s="433"/>
      <c r="AH303" s="432"/>
      <c r="AI303" s="433"/>
      <c r="AJ303" s="432"/>
      <c r="AK303" s="434"/>
      <c r="AL303" s="541"/>
      <c r="AM303" s="541"/>
      <c r="AN303" s="541"/>
      <c r="AO303" s="541"/>
      <c r="AP303" s="541"/>
      <c r="AQ303" s="541"/>
      <c r="AR303" s="541"/>
      <c r="AS303" s="542"/>
      <c r="AT303" s="543"/>
      <c r="AU303" s="543"/>
      <c r="AV303" s="543"/>
      <c r="AW303" s="543"/>
      <c r="AX303" s="543"/>
      <c r="AY303" s="543"/>
      <c r="AZ303" s="543"/>
    </row>
    <row r="304" spans="1:52" s="544" customFormat="1" ht="40.5" customHeight="1">
      <c r="A304" s="436" t="s">
        <v>790</v>
      </c>
      <c r="B304" s="371" t="s">
        <v>1012</v>
      </c>
      <c r="C304" s="271" t="s">
        <v>631</v>
      </c>
      <c r="D304" s="333" t="s">
        <v>504</v>
      </c>
      <c r="E304" s="333"/>
      <c r="F304" s="333" t="s">
        <v>400</v>
      </c>
      <c r="G304" s="599">
        <v>1</v>
      </c>
      <c r="H304" s="575" t="s">
        <v>1018</v>
      </c>
      <c r="I304" s="573"/>
      <c r="J304" s="573"/>
      <c r="K304" s="333"/>
      <c r="L304" s="447"/>
      <c r="M304" s="427"/>
      <c r="N304" s="428">
        <f t="shared" ref="N304" si="199">H304+I304+J304+K304+L304+M304</f>
        <v>5240</v>
      </c>
      <c r="O304" s="427"/>
      <c r="P304" s="427"/>
      <c r="Q304" s="427"/>
      <c r="R304" s="160">
        <f t="shared" ref="R304" si="200">N304*10%</f>
        <v>524</v>
      </c>
      <c r="S304" s="429">
        <f t="shared" ref="S304" si="201">G304*N304+(P304+R304)+O304</f>
        <v>5764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ref="AB304" si="202">R304*110.1%</f>
        <v>576.91999999999996</v>
      </c>
      <c r="AC304" s="431"/>
      <c r="AD304" s="432"/>
      <c r="AE304" s="433"/>
      <c r="AF304" s="432"/>
      <c r="AG304" s="433"/>
      <c r="AH304" s="432"/>
      <c r="AI304" s="433"/>
      <c r="AJ304" s="432"/>
      <c r="AK304" s="434"/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s="544" customFormat="1" ht="40.5" customHeight="1">
      <c r="A305" s="436" t="s">
        <v>790</v>
      </c>
      <c r="B305" s="664" t="s">
        <v>475</v>
      </c>
      <c r="C305" s="676" t="s">
        <v>631</v>
      </c>
      <c r="D305" s="687" t="s">
        <v>504</v>
      </c>
      <c r="E305" s="687"/>
      <c r="F305" s="687" t="s">
        <v>398</v>
      </c>
      <c r="G305" s="688">
        <v>0.75</v>
      </c>
      <c r="H305" s="689">
        <v>5527</v>
      </c>
      <c r="I305" s="573"/>
      <c r="J305" s="573"/>
      <c r="K305" s="333"/>
      <c r="L305" s="440"/>
      <c r="M305" s="427"/>
      <c r="N305" s="428">
        <f t="shared" si="124"/>
        <v>5527</v>
      </c>
      <c r="O305" s="427"/>
      <c r="P305" s="427"/>
      <c r="Q305" s="427"/>
      <c r="R305" s="160">
        <f>N305*20%</f>
        <v>1105.4000000000001</v>
      </c>
      <c r="S305" s="123">
        <f>(N305+R305)*G305</f>
        <v>4974.3</v>
      </c>
      <c r="T305" s="562"/>
      <c r="U305" s="430"/>
      <c r="V305" s="430"/>
      <c r="W305" s="430"/>
      <c r="X305" s="430"/>
      <c r="Y305" s="430"/>
      <c r="Z305" s="430"/>
      <c r="AA305" s="430"/>
      <c r="AB305" s="430">
        <f t="shared" si="127"/>
        <v>1217.05</v>
      </c>
      <c r="AC305" s="431">
        <v>2</v>
      </c>
      <c r="AD305" s="432">
        <f t="shared" ref="AD305:AD317" si="203">IF(AC305=1,G305,0)</f>
        <v>0</v>
      </c>
      <c r="AE305" s="433">
        <f>IF(AC305=1,S305,0)</f>
        <v>0</v>
      </c>
      <c r="AF305" s="432">
        <f t="shared" ref="AF305:AF317" si="204">IF(AC305=2,G305,0)</f>
        <v>0.75</v>
      </c>
      <c r="AG305" s="433">
        <f>IF(AC305=2,S305,0)</f>
        <v>4974.3</v>
      </c>
      <c r="AH305" s="432">
        <f t="shared" ref="AH305:AH317" si="205">IF(AC305=3,G305,0)</f>
        <v>0</v>
      </c>
      <c r="AI305" s="433">
        <f>IF(AC305=3,S305,0)</f>
        <v>0</v>
      </c>
      <c r="AJ305" s="432">
        <f t="shared" ref="AJ305:AJ317" si="206">IF(AC305=4,G305,0)</f>
        <v>0</v>
      </c>
      <c r="AK305" s="434">
        <f>IF(AC305=4,S305,0)</f>
        <v>0</v>
      </c>
      <c r="AL305" s="541"/>
      <c r="AM305" s="541"/>
      <c r="AN305" s="541"/>
      <c r="AO305" s="541"/>
      <c r="AP305" s="541"/>
      <c r="AQ305" s="541"/>
      <c r="AR305" s="541"/>
      <c r="AS305" s="542"/>
      <c r="AT305" s="543"/>
      <c r="AU305" s="543"/>
      <c r="AV305" s="543"/>
      <c r="AW305" s="543"/>
      <c r="AX305" s="543"/>
      <c r="AY305" s="543"/>
      <c r="AZ305" s="543"/>
    </row>
    <row r="306" spans="1:52" s="544" customFormat="1" ht="40.5" customHeight="1">
      <c r="A306" s="436" t="s">
        <v>790</v>
      </c>
      <c r="B306" s="371" t="s">
        <v>1046</v>
      </c>
      <c r="C306" s="271" t="s">
        <v>631</v>
      </c>
      <c r="D306" s="333" t="s">
        <v>504</v>
      </c>
      <c r="E306" s="333"/>
      <c r="F306" s="333" t="s">
        <v>400</v>
      </c>
      <c r="G306" s="599">
        <v>1</v>
      </c>
      <c r="H306" s="497">
        <v>5240</v>
      </c>
      <c r="I306" s="573"/>
      <c r="J306" s="573"/>
      <c r="K306" s="333"/>
      <c r="L306" s="440" t="s">
        <v>1047</v>
      </c>
      <c r="M306" s="427"/>
      <c r="N306" s="428">
        <f t="shared" si="124"/>
        <v>6026</v>
      </c>
      <c r="O306" s="427"/>
      <c r="P306" s="427"/>
      <c r="Q306" s="427"/>
      <c r="R306" s="160">
        <f>N306*10%</f>
        <v>602.6</v>
      </c>
      <c r="S306" s="429">
        <f t="shared" si="196"/>
        <v>6628.6</v>
      </c>
      <c r="T306" s="562"/>
      <c r="U306" s="430"/>
      <c r="V306" s="430"/>
      <c r="W306" s="430"/>
      <c r="X306" s="430"/>
      <c r="Y306" s="430"/>
      <c r="Z306" s="430"/>
      <c r="AA306" s="430"/>
      <c r="AB306" s="430">
        <f t="shared" si="127"/>
        <v>663.46</v>
      </c>
      <c r="AC306" s="431">
        <v>2</v>
      </c>
      <c r="AD306" s="432">
        <f t="shared" si="203"/>
        <v>0</v>
      </c>
      <c r="AE306" s="433">
        <f>IF(AC306=1,S306,0)</f>
        <v>0</v>
      </c>
      <c r="AF306" s="432">
        <f t="shared" si="204"/>
        <v>1</v>
      </c>
      <c r="AG306" s="433">
        <f>IF(AC306=2,S306,0)</f>
        <v>6628.6</v>
      </c>
      <c r="AH306" s="432">
        <f t="shared" si="205"/>
        <v>0</v>
      </c>
      <c r="AI306" s="433">
        <f>IF(AC306=3,S306,0)</f>
        <v>0</v>
      </c>
      <c r="AJ306" s="432">
        <f t="shared" si="206"/>
        <v>0</v>
      </c>
      <c r="AK306" s="434">
        <f>IF(AC306=4,S306,0)</f>
        <v>0</v>
      </c>
      <c r="AL306" s="541"/>
      <c r="AM306" s="541"/>
      <c r="AN306" s="541"/>
      <c r="AO306" s="541"/>
      <c r="AP306" s="541"/>
      <c r="AQ306" s="541"/>
      <c r="AR306" s="541"/>
      <c r="AS306" s="542"/>
      <c r="AT306" s="543"/>
      <c r="AU306" s="543"/>
      <c r="AV306" s="543"/>
      <c r="AW306" s="543"/>
      <c r="AX306" s="543"/>
      <c r="AY306" s="543"/>
      <c r="AZ306" s="543"/>
    </row>
    <row r="307" spans="1:52" ht="45">
      <c r="A307" s="372" t="s">
        <v>790</v>
      </c>
      <c r="B307" s="190" t="s">
        <v>1048</v>
      </c>
      <c r="C307" s="199" t="s">
        <v>970</v>
      </c>
      <c r="D307" s="191" t="s">
        <v>504</v>
      </c>
      <c r="E307" s="191"/>
      <c r="F307" s="191" t="s">
        <v>405</v>
      </c>
      <c r="G307" s="497">
        <v>2</v>
      </c>
      <c r="H307" s="497">
        <v>4920</v>
      </c>
      <c r="I307" s="575"/>
      <c r="J307" s="575"/>
      <c r="K307" s="191"/>
      <c r="L307" s="232"/>
      <c r="M307" s="160"/>
      <c r="N307" s="245">
        <f t="shared" si="124"/>
        <v>4920</v>
      </c>
      <c r="O307" s="160"/>
      <c r="P307" s="160"/>
      <c r="Q307" s="160"/>
      <c r="R307" s="160">
        <f t="shared" ref="R307:R310" si="207">N307*10%</f>
        <v>492</v>
      </c>
      <c r="S307" s="123">
        <f>(N307+R307)*G307</f>
        <v>10824</v>
      </c>
      <c r="T307" s="562"/>
      <c r="U307" s="142"/>
      <c r="V307" s="142"/>
      <c r="W307" s="142"/>
      <c r="X307" s="142"/>
      <c r="Y307" s="142"/>
      <c r="Z307" s="142"/>
      <c r="AA307" s="142"/>
      <c r="AB307" s="142">
        <f>R307*110.1%</f>
        <v>541.69000000000005</v>
      </c>
      <c r="AC307" s="162">
        <v>2</v>
      </c>
      <c r="AD307" s="96">
        <f>IF(AC307=1,G307,0)</f>
        <v>0</v>
      </c>
      <c r="AE307" s="175">
        <f>IF(AC307=1,S307,0)</f>
        <v>0</v>
      </c>
      <c r="AF307" s="96">
        <f>IF(AC307=2,G307,0)</f>
        <v>2</v>
      </c>
      <c r="AG307" s="175">
        <f>IF(AC307=2,S307,0)</f>
        <v>10824</v>
      </c>
      <c r="AH307" s="96">
        <f>IF(AC307=3,G307,0)</f>
        <v>0</v>
      </c>
      <c r="AI307" s="175">
        <f>IF(AC307=3,S307,0)</f>
        <v>0</v>
      </c>
      <c r="AJ307" s="96">
        <f>IF(AC307=4,G307,0)</f>
        <v>0</v>
      </c>
      <c r="AK307" s="174">
        <f>IF(AC307=4,S307,0)</f>
        <v>0</v>
      </c>
    </row>
    <row r="308" spans="1:52" ht="45">
      <c r="A308" s="372" t="s">
        <v>790</v>
      </c>
      <c r="B308" s="190" t="s">
        <v>1049</v>
      </c>
      <c r="C308" s="199" t="s">
        <v>631</v>
      </c>
      <c r="D308" s="191" t="s">
        <v>504</v>
      </c>
      <c r="E308" s="191"/>
      <c r="F308" s="191" t="s">
        <v>398</v>
      </c>
      <c r="G308" s="497">
        <v>1</v>
      </c>
      <c r="H308" s="497">
        <v>5527</v>
      </c>
      <c r="I308" s="575"/>
      <c r="J308" s="575"/>
      <c r="K308" s="191"/>
      <c r="L308" s="232"/>
      <c r="M308" s="160"/>
      <c r="N308" s="245">
        <f t="shared" si="124"/>
        <v>5527</v>
      </c>
      <c r="O308" s="160"/>
      <c r="P308" s="160"/>
      <c r="Q308" s="160"/>
      <c r="R308" s="160">
        <f t="shared" si="207"/>
        <v>552.70000000000005</v>
      </c>
      <c r="S308" s="123">
        <f t="shared" si="196"/>
        <v>6079.7</v>
      </c>
      <c r="T308" s="562"/>
      <c r="U308" s="142"/>
      <c r="V308" s="142"/>
      <c r="W308" s="142"/>
      <c r="X308" s="142"/>
      <c r="Y308" s="142"/>
      <c r="Z308" s="142"/>
      <c r="AA308" s="142"/>
      <c r="AB308" s="142">
        <f t="shared" si="127"/>
        <v>608.52</v>
      </c>
      <c r="AC308" s="162">
        <v>2</v>
      </c>
      <c r="AD308" s="96">
        <f t="shared" si="203"/>
        <v>0</v>
      </c>
      <c r="AE308" s="175">
        <f>IF(AC308=1,S308,0)</f>
        <v>0</v>
      </c>
      <c r="AF308" s="96">
        <f t="shared" si="204"/>
        <v>1</v>
      </c>
      <c r="AG308" s="175">
        <f>IF(AC308=2,S308,0)</f>
        <v>6079.7</v>
      </c>
      <c r="AH308" s="96">
        <f t="shared" si="205"/>
        <v>0</v>
      </c>
      <c r="AI308" s="175">
        <f>IF(AC308=3,S308,0)</f>
        <v>0</v>
      </c>
      <c r="AJ308" s="96">
        <f t="shared" si="206"/>
        <v>0</v>
      </c>
      <c r="AK308" s="174">
        <f>IF(AC308=4,S308,0)</f>
        <v>0</v>
      </c>
    </row>
    <row r="309" spans="1:52" s="544" customFormat="1" ht="40.5" customHeight="1">
      <c r="A309" s="436" t="s">
        <v>790</v>
      </c>
      <c r="B309" s="371" t="s">
        <v>1050</v>
      </c>
      <c r="C309" s="271" t="s">
        <v>631</v>
      </c>
      <c r="D309" s="333" t="s">
        <v>504</v>
      </c>
      <c r="E309" s="333"/>
      <c r="F309" s="333" t="s">
        <v>400</v>
      </c>
      <c r="G309" s="599">
        <v>0.5</v>
      </c>
      <c r="H309" s="497">
        <v>5240</v>
      </c>
      <c r="I309" s="573"/>
      <c r="J309" s="573"/>
      <c r="K309" s="333"/>
      <c r="L309" s="447">
        <f>H309*15%</f>
        <v>786</v>
      </c>
      <c r="M309" s="427"/>
      <c r="N309" s="428">
        <f t="shared" si="124"/>
        <v>6026</v>
      </c>
      <c r="O309" s="427"/>
      <c r="P309" s="427"/>
      <c r="Q309" s="427"/>
      <c r="R309" s="160">
        <f t="shared" si="207"/>
        <v>602.6</v>
      </c>
      <c r="S309" s="123">
        <f t="shared" ref="S309:S310" si="208">(N309+R309)*G309</f>
        <v>3314.3</v>
      </c>
      <c r="T309" s="562"/>
      <c r="U309" s="430"/>
      <c r="V309" s="430"/>
      <c r="W309" s="430"/>
      <c r="X309" s="430"/>
      <c r="Y309" s="430"/>
      <c r="Z309" s="430"/>
      <c r="AA309" s="430"/>
      <c r="AB309" s="430">
        <f t="shared" si="127"/>
        <v>663.46</v>
      </c>
      <c r="AC309" s="431">
        <v>2</v>
      </c>
      <c r="AD309" s="432">
        <f t="shared" si="203"/>
        <v>0</v>
      </c>
      <c r="AE309" s="433">
        <f>IF(AC309=1,S309,0)</f>
        <v>0</v>
      </c>
      <c r="AF309" s="432">
        <f t="shared" si="204"/>
        <v>0.5</v>
      </c>
      <c r="AG309" s="433">
        <f>IF(AC309=2,S309,0)</f>
        <v>3314.3</v>
      </c>
      <c r="AH309" s="432">
        <f t="shared" si="205"/>
        <v>0</v>
      </c>
      <c r="AI309" s="433">
        <f>IF(AC309=3,S309,0)</f>
        <v>0</v>
      </c>
      <c r="AJ309" s="432">
        <f t="shared" si="206"/>
        <v>0</v>
      </c>
      <c r="AK309" s="434">
        <f>IF(AC309=4,S309,0)</f>
        <v>0</v>
      </c>
      <c r="AL309" s="541"/>
      <c r="AM309" s="541"/>
      <c r="AN309" s="541"/>
      <c r="AO309" s="541"/>
      <c r="AP309" s="541"/>
      <c r="AQ309" s="541"/>
      <c r="AR309" s="541"/>
      <c r="AS309" s="542"/>
      <c r="AT309" s="543"/>
      <c r="AU309" s="543"/>
      <c r="AV309" s="543"/>
      <c r="AW309" s="543"/>
      <c r="AX309" s="543"/>
      <c r="AY309" s="543"/>
      <c r="AZ309" s="543"/>
    </row>
    <row r="310" spans="1:52" s="548" customFormat="1" ht="60" customHeight="1">
      <c r="A310" s="436" t="s">
        <v>790</v>
      </c>
      <c r="B310" s="371" t="s">
        <v>1051</v>
      </c>
      <c r="C310" s="271" t="s">
        <v>631</v>
      </c>
      <c r="D310" s="333" t="s">
        <v>504</v>
      </c>
      <c r="E310" s="333"/>
      <c r="F310" s="333" t="s">
        <v>398</v>
      </c>
      <c r="G310" s="599">
        <v>0.25</v>
      </c>
      <c r="H310" s="497">
        <v>5527</v>
      </c>
      <c r="I310" s="573"/>
      <c r="J310" s="573"/>
      <c r="K310" s="333"/>
      <c r="L310" s="440"/>
      <c r="M310" s="427"/>
      <c r="N310" s="428">
        <f t="shared" si="124"/>
        <v>5527</v>
      </c>
      <c r="O310" s="427"/>
      <c r="P310" s="427"/>
      <c r="Q310" s="427"/>
      <c r="R310" s="160">
        <f t="shared" si="207"/>
        <v>552.70000000000005</v>
      </c>
      <c r="S310" s="123">
        <f t="shared" si="208"/>
        <v>1519.93</v>
      </c>
      <c r="T310" s="562"/>
      <c r="U310" s="430"/>
      <c r="V310" s="430"/>
      <c r="W310" s="430"/>
      <c r="X310" s="430"/>
      <c r="Y310" s="430"/>
      <c r="Z310" s="430"/>
      <c r="AA310" s="430"/>
      <c r="AB310" s="430">
        <f t="shared" si="127"/>
        <v>608.52</v>
      </c>
      <c r="AC310" s="443">
        <v>2</v>
      </c>
      <c r="AD310" s="444">
        <f t="shared" si="203"/>
        <v>0</v>
      </c>
      <c r="AE310" s="445">
        <f t="shared" ref="AE310:AE317" si="209">IF(AC310=1,S310,0)</f>
        <v>0</v>
      </c>
      <c r="AF310" s="444">
        <f t="shared" si="204"/>
        <v>0.25</v>
      </c>
      <c r="AG310" s="445">
        <f t="shared" ref="AG310:AG317" si="210">IF(AC310=2,S310,0)</f>
        <v>1519.93</v>
      </c>
      <c r="AH310" s="444">
        <f t="shared" si="205"/>
        <v>0</v>
      </c>
      <c r="AI310" s="445">
        <f t="shared" ref="AI310:AI317" si="211">IF(AC310=3,S310,0)</f>
        <v>0</v>
      </c>
      <c r="AJ310" s="444">
        <f t="shared" si="206"/>
        <v>0</v>
      </c>
      <c r="AK310" s="446">
        <f t="shared" ref="AK310:AK317" si="212">IF(AC310=4,S310,0)</f>
        <v>0</v>
      </c>
      <c r="AL310" s="545"/>
      <c r="AM310" s="545"/>
      <c r="AN310" s="545"/>
      <c r="AO310" s="545"/>
      <c r="AP310" s="545"/>
      <c r="AQ310" s="545"/>
      <c r="AR310" s="545"/>
      <c r="AS310" s="546"/>
      <c r="AT310" s="547"/>
      <c r="AU310" s="547"/>
      <c r="AV310" s="547"/>
      <c r="AW310" s="547"/>
      <c r="AX310" s="547"/>
      <c r="AY310" s="547"/>
      <c r="AZ310" s="547"/>
    </row>
    <row r="311" spans="1:52" ht="55.5" hidden="1" customHeight="1" thickBot="1">
      <c r="A311" s="372" t="s">
        <v>790</v>
      </c>
      <c r="B311" s="371" t="s">
        <v>1052</v>
      </c>
      <c r="C311" s="199" t="s">
        <v>631</v>
      </c>
      <c r="D311" s="191" t="s">
        <v>504</v>
      </c>
      <c r="E311" s="191"/>
      <c r="F311" s="191" t="s">
        <v>398</v>
      </c>
      <c r="G311" s="497"/>
      <c r="H311" s="602"/>
      <c r="I311" s="575"/>
      <c r="J311" s="575"/>
      <c r="K311" s="191"/>
      <c r="L311" s="191"/>
      <c r="M311" s="160"/>
      <c r="N311" s="245">
        <f t="shared" ref="N311:N338" si="213">H311+I311+J311+K311+L311+M311</f>
        <v>0</v>
      </c>
      <c r="O311" s="160"/>
      <c r="P311" s="160"/>
      <c r="Q311" s="160"/>
      <c r="R311" s="160">
        <f>N311*30%</f>
        <v>0</v>
      </c>
      <c r="S311" s="123">
        <f t="shared" si="196"/>
        <v>0</v>
      </c>
      <c r="T311" s="562"/>
      <c r="U311" s="142"/>
      <c r="V311" s="142"/>
      <c r="W311" s="142"/>
      <c r="X311" s="142"/>
      <c r="Y311" s="142"/>
      <c r="Z311" s="142"/>
      <c r="AA311" s="142"/>
      <c r="AB311" s="142">
        <f t="shared" si="127"/>
        <v>0</v>
      </c>
      <c r="AC311" s="162">
        <v>2</v>
      </c>
      <c r="AD311" s="96">
        <f t="shared" si="203"/>
        <v>0</v>
      </c>
      <c r="AE311" s="175">
        <f t="shared" si="209"/>
        <v>0</v>
      </c>
      <c r="AF311" s="96">
        <f t="shared" si="204"/>
        <v>0</v>
      </c>
      <c r="AG311" s="175">
        <f t="shared" si="210"/>
        <v>0</v>
      </c>
      <c r="AH311" s="96">
        <f t="shared" si="205"/>
        <v>0</v>
      </c>
      <c r="AI311" s="175">
        <f t="shared" si="211"/>
        <v>0</v>
      </c>
      <c r="AJ311" s="96">
        <f t="shared" si="206"/>
        <v>0</v>
      </c>
      <c r="AK311" s="174">
        <f t="shared" si="212"/>
        <v>0</v>
      </c>
    </row>
    <row r="312" spans="1:52" s="544" customFormat="1" ht="45" hidden="1" customHeight="1">
      <c r="A312" s="436" t="s">
        <v>790</v>
      </c>
      <c r="B312" s="424" t="s">
        <v>196</v>
      </c>
      <c r="C312" s="271" t="s">
        <v>631</v>
      </c>
      <c r="D312" s="425" t="s">
        <v>504</v>
      </c>
      <c r="E312" s="425"/>
      <c r="F312" s="425" t="s">
        <v>398</v>
      </c>
      <c r="G312" s="600"/>
      <c r="H312" s="602"/>
      <c r="I312" s="576"/>
      <c r="J312" s="576"/>
      <c r="K312" s="425"/>
      <c r="L312" s="437"/>
      <c r="M312" s="427"/>
      <c r="N312" s="428">
        <f t="shared" si="213"/>
        <v>0</v>
      </c>
      <c r="O312" s="426"/>
      <c r="P312" s="426"/>
      <c r="Q312" s="426"/>
      <c r="R312" s="160">
        <f t="shared" si="126"/>
        <v>0</v>
      </c>
      <c r="S312" s="123">
        <f t="shared" ref="S312:S320" si="214">(N312+R312)*G312</f>
        <v>0</v>
      </c>
      <c r="T312" s="562"/>
      <c r="U312" s="430"/>
      <c r="V312" s="430"/>
      <c r="W312" s="430"/>
      <c r="X312" s="430"/>
      <c r="Y312" s="430"/>
      <c r="Z312" s="430"/>
      <c r="AA312" s="430"/>
      <c r="AB312" s="430">
        <f>R312*110.1%</f>
        <v>0</v>
      </c>
      <c r="AC312" s="442">
        <v>2</v>
      </c>
      <c r="AD312" s="432">
        <f t="shared" si="203"/>
        <v>0</v>
      </c>
      <c r="AE312" s="433">
        <f t="shared" si="209"/>
        <v>0</v>
      </c>
      <c r="AF312" s="432">
        <f t="shared" si="204"/>
        <v>0</v>
      </c>
      <c r="AG312" s="433">
        <f t="shared" si="210"/>
        <v>0</v>
      </c>
      <c r="AH312" s="432">
        <f t="shared" si="205"/>
        <v>0</v>
      </c>
      <c r="AI312" s="433">
        <f t="shared" si="211"/>
        <v>0</v>
      </c>
      <c r="AJ312" s="432">
        <f t="shared" si="206"/>
        <v>0</v>
      </c>
      <c r="AK312" s="434">
        <f t="shared" si="212"/>
        <v>0</v>
      </c>
      <c r="AL312" s="541"/>
      <c r="AM312" s="541"/>
      <c r="AN312" s="541"/>
      <c r="AO312" s="541"/>
      <c r="AP312" s="541"/>
      <c r="AQ312" s="541"/>
      <c r="AR312" s="541"/>
      <c r="AS312" s="542"/>
      <c r="AT312" s="543"/>
      <c r="AU312" s="543"/>
      <c r="AV312" s="543"/>
      <c r="AW312" s="543"/>
      <c r="AX312" s="543"/>
      <c r="AY312" s="543"/>
      <c r="AZ312" s="543"/>
    </row>
    <row r="313" spans="1:52" ht="29.25" hidden="1" customHeight="1">
      <c r="A313" s="372" t="s">
        <v>790</v>
      </c>
      <c r="B313" s="190" t="s">
        <v>565</v>
      </c>
      <c r="C313" s="199" t="s">
        <v>631</v>
      </c>
      <c r="D313" s="191" t="s">
        <v>504</v>
      </c>
      <c r="E313" s="191"/>
      <c r="F313" s="191" t="s">
        <v>397</v>
      </c>
      <c r="G313" s="497"/>
      <c r="H313" s="497"/>
      <c r="I313" s="575"/>
      <c r="J313" s="575"/>
      <c r="K313" s="191"/>
      <c r="L313" s="232"/>
      <c r="M313" s="160"/>
      <c r="N313" s="245">
        <f t="shared" si="213"/>
        <v>0</v>
      </c>
      <c r="O313" s="160"/>
      <c r="P313" s="160"/>
      <c r="Q313" s="160"/>
      <c r="R313" s="160">
        <f>N313*10%</f>
        <v>0</v>
      </c>
      <c r="S313" s="123">
        <f t="shared" si="214"/>
        <v>0</v>
      </c>
      <c r="T313" s="562"/>
      <c r="U313" s="142"/>
      <c r="V313" s="142"/>
      <c r="W313" s="142"/>
      <c r="X313" s="142"/>
      <c r="Y313" s="142"/>
      <c r="Z313" s="142"/>
      <c r="AA313" s="142"/>
      <c r="AB313" s="142">
        <f t="shared" ref="AB313:AB318" si="215">R313*110.1%</f>
        <v>0</v>
      </c>
      <c r="AC313" s="162">
        <v>2</v>
      </c>
      <c r="AD313" s="96">
        <f t="shared" si="203"/>
        <v>0</v>
      </c>
      <c r="AE313" s="175">
        <f t="shared" si="209"/>
        <v>0</v>
      </c>
      <c r="AF313" s="96">
        <f t="shared" si="204"/>
        <v>0</v>
      </c>
      <c r="AG313" s="175">
        <f t="shared" si="210"/>
        <v>0</v>
      </c>
      <c r="AH313" s="96">
        <f t="shared" si="205"/>
        <v>0</v>
      </c>
      <c r="AI313" s="175">
        <f t="shared" si="211"/>
        <v>0</v>
      </c>
      <c r="AJ313" s="96">
        <f t="shared" si="206"/>
        <v>0</v>
      </c>
      <c r="AK313" s="174">
        <f t="shared" si="212"/>
        <v>0</v>
      </c>
    </row>
    <row r="314" spans="1:52" s="544" customFormat="1" ht="40.5" hidden="1" customHeight="1">
      <c r="A314" s="436" t="s">
        <v>790</v>
      </c>
      <c r="B314" s="371" t="s">
        <v>198</v>
      </c>
      <c r="C314" s="271" t="s">
        <v>631</v>
      </c>
      <c r="D314" s="333" t="s">
        <v>504</v>
      </c>
      <c r="E314" s="333"/>
      <c r="F314" s="333" t="s">
        <v>400</v>
      </c>
      <c r="G314" s="599"/>
      <c r="H314" s="575"/>
      <c r="I314" s="573"/>
      <c r="J314" s="573"/>
      <c r="K314" s="333"/>
      <c r="L314" s="440"/>
      <c r="M314" s="427"/>
      <c r="N314" s="428">
        <f t="shared" si="213"/>
        <v>0</v>
      </c>
      <c r="O314" s="427"/>
      <c r="P314" s="427"/>
      <c r="Q314" s="427"/>
      <c r="R314" s="160">
        <f t="shared" si="126"/>
        <v>0</v>
      </c>
      <c r="S314" s="123">
        <f t="shared" si="214"/>
        <v>0</v>
      </c>
      <c r="T314" s="562"/>
      <c r="U314" s="430"/>
      <c r="V314" s="430"/>
      <c r="W314" s="430"/>
      <c r="X314" s="430"/>
      <c r="Y314" s="430"/>
      <c r="Z314" s="430"/>
      <c r="AA314" s="430"/>
      <c r="AB314" s="430">
        <f t="shared" si="215"/>
        <v>0</v>
      </c>
      <c r="AC314" s="431">
        <v>2</v>
      </c>
      <c r="AD314" s="432">
        <f t="shared" si="203"/>
        <v>0</v>
      </c>
      <c r="AE314" s="433">
        <f t="shared" si="209"/>
        <v>0</v>
      </c>
      <c r="AF314" s="432">
        <f t="shared" si="204"/>
        <v>0</v>
      </c>
      <c r="AG314" s="433">
        <f t="shared" si="210"/>
        <v>0</v>
      </c>
      <c r="AH314" s="432">
        <f t="shared" si="205"/>
        <v>0</v>
      </c>
      <c r="AI314" s="433">
        <f t="shared" si="211"/>
        <v>0</v>
      </c>
      <c r="AJ314" s="432">
        <f t="shared" si="206"/>
        <v>0</v>
      </c>
      <c r="AK314" s="434">
        <f t="shared" si="212"/>
        <v>0</v>
      </c>
      <c r="AL314" s="541"/>
      <c r="AM314" s="541"/>
      <c r="AN314" s="541"/>
      <c r="AO314" s="541"/>
      <c r="AP314" s="541"/>
      <c r="AQ314" s="541"/>
      <c r="AR314" s="541"/>
      <c r="AS314" s="542"/>
      <c r="AT314" s="543"/>
      <c r="AU314" s="543"/>
      <c r="AV314" s="543"/>
      <c r="AW314" s="543"/>
      <c r="AX314" s="543"/>
      <c r="AY314" s="543"/>
      <c r="AZ314" s="543"/>
    </row>
    <row r="315" spans="1:52" s="544" customFormat="1" ht="40.5" hidden="1" customHeight="1">
      <c r="A315" s="436" t="s">
        <v>790</v>
      </c>
      <c r="B315" s="371" t="s">
        <v>197</v>
      </c>
      <c r="C315" s="271" t="s">
        <v>631</v>
      </c>
      <c r="D315" s="333" t="s">
        <v>504</v>
      </c>
      <c r="E315" s="333"/>
      <c r="F315" s="333" t="s">
        <v>398</v>
      </c>
      <c r="G315" s="599"/>
      <c r="H315" s="573"/>
      <c r="I315" s="573"/>
      <c r="J315" s="573"/>
      <c r="K315" s="333"/>
      <c r="L315" s="447">
        <f>H315*25%</f>
        <v>0</v>
      </c>
      <c r="M315" s="427"/>
      <c r="N315" s="428">
        <f t="shared" si="213"/>
        <v>0</v>
      </c>
      <c r="O315" s="427"/>
      <c r="P315" s="427"/>
      <c r="Q315" s="427"/>
      <c r="R315" s="160">
        <f t="shared" si="126"/>
        <v>0</v>
      </c>
      <c r="S315" s="123">
        <f t="shared" si="214"/>
        <v>0</v>
      </c>
      <c r="T315" s="562"/>
      <c r="U315" s="430"/>
      <c r="V315" s="430"/>
      <c r="W315" s="430"/>
      <c r="X315" s="430"/>
      <c r="Y315" s="430"/>
      <c r="Z315" s="430"/>
      <c r="AA315" s="430"/>
      <c r="AB315" s="430">
        <f t="shared" si="215"/>
        <v>0</v>
      </c>
      <c r="AC315" s="431">
        <v>2</v>
      </c>
      <c r="AD315" s="432">
        <f t="shared" si="203"/>
        <v>0</v>
      </c>
      <c r="AE315" s="433">
        <f t="shared" si="209"/>
        <v>0</v>
      </c>
      <c r="AF315" s="432">
        <f t="shared" si="204"/>
        <v>0</v>
      </c>
      <c r="AG315" s="433">
        <f t="shared" si="210"/>
        <v>0</v>
      </c>
      <c r="AH315" s="432">
        <f t="shared" si="205"/>
        <v>0</v>
      </c>
      <c r="AI315" s="433">
        <f t="shared" si="211"/>
        <v>0</v>
      </c>
      <c r="AJ315" s="432">
        <f t="shared" si="206"/>
        <v>0</v>
      </c>
      <c r="AK315" s="434">
        <f t="shared" si="212"/>
        <v>0</v>
      </c>
      <c r="AL315" s="541"/>
      <c r="AM315" s="541"/>
      <c r="AN315" s="541"/>
      <c r="AO315" s="541"/>
      <c r="AP315" s="541"/>
      <c r="AQ315" s="541"/>
      <c r="AR315" s="541"/>
      <c r="AS315" s="542"/>
      <c r="AT315" s="543"/>
      <c r="AU315" s="543"/>
      <c r="AV315" s="543"/>
      <c r="AW315" s="543"/>
      <c r="AX315" s="543"/>
      <c r="AY315" s="543"/>
      <c r="AZ315" s="543"/>
    </row>
    <row r="316" spans="1:52" ht="30" hidden="1">
      <c r="A316" s="372" t="s">
        <v>790</v>
      </c>
      <c r="B316" s="190" t="s">
        <v>566</v>
      </c>
      <c r="C316" s="199" t="s">
        <v>631</v>
      </c>
      <c r="D316" s="191" t="s">
        <v>504</v>
      </c>
      <c r="E316" s="191"/>
      <c r="F316" s="191" t="s">
        <v>397</v>
      </c>
      <c r="G316" s="497"/>
      <c r="H316" s="575"/>
      <c r="I316" s="575"/>
      <c r="J316" s="575"/>
      <c r="K316" s="191"/>
      <c r="L316" s="447">
        <f>H316*30%</f>
        <v>0</v>
      </c>
      <c r="M316" s="160"/>
      <c r="N316" s="245">
        <f t="shared" si="213"/>
        <v>0</v>
      </c>
      <c r="O316" s="160"/>
      <c r="P316" s="160">
        <v>0</v>
      </c>
      <c r="Q316" s="160"/>
      <c r="R316" s="160">
        <f>N316*10%</f>
        <v>0</v>
      </c>
      <c r="S316" s="123">
        <f t="shared" si="214"/>
        <v>0</v>
      </c>
      <c r="T316" s="562"/>
      <c r="U316" s="142"/>
      <c r="V316" s="142"/>
      <c r="W316" s="142"/>
      <c r="X316" s="142"/>
      <c r="Y316" s="142"/>
      <c r="Z316" s="142"/>
      <c r="AA316" s="142"/>
      <c r="AB316" s="142">
        <f t="shared" si="215"/>
        <v>0</v>
      </c>
      <c r="AC316" s="162">
        <v>2</v>
      </c>
      <c r="AD316" s="96">
        <f t="shared" si="203"/>
        <v>0</v>
      </c>
      <c r="AE316" s="175">
        <f t="shared" si="209"/>
        <v>0</v>
      </c>
      <c r="AF316" s="96">
        <f t="shared" si="204"/>
        <v>0</v>
      </c>
      <c r="AG316" s="175">
        <f t="shared" si="210"/>
        <v>0</v>
      </c>
      <c r="AH316" s="96">
        <f t="shared" si="205"/>
        <v>0</v>
      </c>
      <c r="AI316" s="175">
        <f t="shared" si="211"/>
        <v>0</v>
      </c>
      <c r="AJ316" s="96">
        <f t="shared" si="206"/>
        <v>0</v>
      </c>
      <c r="AK316" s="174">
        <f t="shared" si="212"/>
        <v>0</v>
      </c>
    </row>
    <row r="317" spans="1:52" s="544" customFormat="1" ht="28.5" hidden="1" customHeight="1">
      <c r="A317" s="436" t="s">
        <v>790</v>
      </c>
      <c r="B317" s="371" t="s">
        <v>199</v>
      </c>
      <c r="C317" s="271" t="s">
        <v>631</v>
      </c>
      <c r="D317" s="333" t="s">
        <v>504</v>
      </c>
      <c r="E317" s="333"/>
      <c r="F317" s="333" t="s">
        <v>400</v>
      </c>
      <c r="G317" s="599"/>
      <c r="H317" s="575"/>
      <c r="I317" s="573"/>
      <c r="J317" s="573"/>
      <c r="K317" s="333"/>
      <c r="L317" s="447"/>
      <c r="M317" s="427"/>
      <c r="N317" s="428">
        <f t="shared" si="213"/>
        <v>0</v>
      </c>
      <c r="O317" s="427"/>
      <c r="P317" s="427"/>
      <c r="Q317" s="427"/>
      <c r="R317" s="160">
        <f t="shared" si="126"/>
        <v>0</v>
      </c>
      <c r="S317" s="123">
        <f t="shared" si="214"/>
        <v>0</v>
      </c>
      <c r="T317" s="562"/>
      <c r="U317" s="430"/>
      <c r="V317" s="430"/>
      <c r="W317" s="430"/>
      <c r="X317" s="430"/>
      <c r="Y317" s="430"/>
      <c r="Z317" s="430"/>
      <c r="AA317" s="430"/>
      <c r="AB317" s="430">
        <f t="shared" si="215"/>
        <v>0</v>
      </c>
      <c r="AC317" s="431">
        <v>2</v>
      </c>
      <c r="AD317" s="432">
        <f t="shared" si="203"/>
        <v>0</v>
      </c>
      <c r="AE317" s="433">
        <f t="shared" si="209"/>
        <v>0</v>
      </c>
      <c r="AF317" s="432">
        <f t="shared" si="204"/>
        <v>0</v>
      </c>
      <c r="AG317" s="433">
        <f t="shared" si="210"/>
        <v>0</v>
      </c>
      <c r="AH317" s="432">
        <f t="shared" si="205"/>
        <v>0</v>
      </c>
      <c r="AI317" s="433">
        <f t="shared" si="211"/>
        <v>0</v>
      </c>
      <c r="AJ317" s="432">
        <f t="shared" si="206"/>
        <v>0</v>
      </c>
      <c r="AK317" s="434">
        <f t="shared" si="212"/>
        <v>0</v>
      </c>
      <c r="AL317" s="541"/>
      <c r="AM317" s="541"/>
      <c r="AN317" s="541"/>
      <c r="AO317" s="541"/>
      <c r="AP317" s="541"/>
      <c r="AQ317" s="541"/>
      <c r="AR317" s="541"/>
      <c r="AS317" s="542"/>
      <c r="AT317" s="543"/>
      <c r="AU317" s="543"/>
      <c r="AV317" s="543"/>
      <c r="AW317" s="543"/>
      <c r="AX317" s="543"/>
      <c r="AY317" s="543"/>
      <c r="AZ317" s="543"/>
    </row>
    <row r="318" spans="1:52" ht="30" hidden="1">
      <c r="A318" s="372" t="s">
        <v>790</v>
      </c>
      <c r="B318" s="194" t="s">
        <v>200</v>
      </c>
      <c r="C318" s="199" t="s">
        <v>631</v>
      </c>
      <c r="D318" s="195" t="s">
        <v>504</v>
      </c>
      <c r="E318" s="195"/>
      <c r="F318" s="195" t="s">
        <v>397</v>
      </c>
      <c r="G318" s="572"/>
      <c r="H318" s="497"/>
      <c r="I318" s="592"/>
      <c r="J318" s="592"/>
      <c r="K318" s="195"/>
      <c r="L318" s="447">
        <f>H318*15%</f>
        <v>0</v>
      </c>
      <c r="M318" s="160"/>
      <c r="N318" s="245">
        <f t="shared" si="213"/>
        <v>0</v>
      </c>
      <c r="O318" s="196"/>
      <c r="P318" s="196"/>
      <c r="Q318" s="196"/>
      <c r="R318" s="160">
        <f t="shared" ref="R318:R320" si="216">N318*10%</f>
        <v>0</v>
      </c>
      <c r="S318" s="123">
        <f t="shared" si="214"/>
        <v>0</v>
      </c>
      <c r="T318" s="562"/>
      <c r="U318" s="142"/>
      <c r="V318" s="142"/>
      <c r="W318" s="142"/>
      <c r="X318" s="142"/>
      <c r="Y318" s="142"/>
      <c r="Z318" s="142"/>
      <c r="AA318" s="142"/>
      <c r="AB318" s="142">
        <f t="shared" si="215"/>
        <v>0</v>
      </c>
    </row>
    <row r="319" spans="1:52" ht="45">
      <c r="A319" s="372" t="s">
        <v>790</v>
      </c>
      <c r="B319" s="190" t="s">
        <v>205</v>
      </c>
      <c r="C319" s="190" t="s">
        <v>21</v>
      </c>
      <c r="D319" s="191" t="s">
        <v>504</v>
      </c>
      <c r="E319" s="191" t="s">
        <v>804</v>
      </c>
      <c r="F319" s="191" t="s">
        <v>398</v>
      </c>
      <c r="G319" s="497">
        <v>0.25</v>
      </c>
      <c r="H319" s="602">
        <v>5527</v>
      </c>
      <c r="I319" s="191"/>
      <c r="J319" s="191"/>
      <c r="K319" s="191"/>
      <c r="L319" s="420">
        <f>H319*30%</f>
        <v>1658.1</v>
      </c>
      <c r="M319" s="160"/>
      <c r="N319" s="245">
        <f>H319+I319+J319+K319+L319+M319</f>
        <v>7185.1</v>
      </c>
      <c r="O319" s="160"/>
      <c r="P319" s="189"/>
      <c r="Q319" s="189"/>
      <c r="R319" s="160">
        <f t="shared" si="216"/>
        <v>718.51</v>
      </c>
      <c r="S319" s="123">
        <f t="shared" si="214"/>
        <v>1975.9</v>
      </c>
      <c r="T319" s="562"/>
      <c r="U319" s="142"/>
      <c r="V319" s="142"/>
      <c r="W319" s="142"/>
      <c r="X319" s="142"/>
      <c r="Y319" s="142"/>
      <c r="Z319" s="142"/>
      <c r="AA319" s="142"/>
      <c r="AB319" s="142"/>
    </row>
    <row r="320" spans="1:52" ht="30">
      <c r="A320" s="372" t="s">
        <v>790</v>
      </c>
      <c r="B320" s="190" t="s">
        <v>1053</v>
      </c>
      <c r="C320" s="199" t="s">
        <v>631</v>
      </c>
      <c r="D320" s="191" t="s">
        <v>504</v>
      </c>
      <c r="E320" s="191"/>
      <c r="F320" s="191" t="s">
        <v>398</v>
      </c>
      <c r="G320" s="497">
        <v>2</v>
      </c>
      <c r="H320" s="497">
        <v>5527</v>
      </c>
      <c r="I320" s="575"/>
      <c r="J320" s="575"/>
      <c r="K320" s="191"/>
      <c r="L320" s="232"/>
      <c r="M320" s="160"/>
      <c r="N320" s="245">
        <f t="shared" si="213"/>
        <v>5527</v>
      </c>
      <c r="O320" s="160"/>
      <c r="P320" s="160"/>
      <c r="Q320" s="160"/>
      <c r="R320" s="160">
        <f t="shared" si="216"/>
        <v>552.70000000000005</v>
      </c>
      <c r="S320" s="123">
        <f t="shared" si="214"/>
        <v>12159.4</v>
      </c>
      <c r="T320" s="562"/>
      <c r="U320" s="142"/>
      <c r="V320" s="142"/>
      <c r="W320" s="142"/>
      <c r="X320" s="142"/>
      <c r="Y320" s="142"/>
      <c r="Z320" s="142"/>
      <c r="AA320" s="142"/>
      <c r="AB320" s="142">
        <f>R327*110.1%</f>
        <v>0</v>
      </c>
    </row>
    <row r="321" spans="1:52">
      <c r="A321" s="372" t="s">
        <v>790</v>
      </c>
      <c r="B321" s="190" t="s">
        <v>963</v>
      </c>
      <c r="C321" s="199" t="s">
        <v>631</v>
      </c>
      <c r="D321" s="191" t="s">
        <v>504</v>
      </c>
      <c r="E321" s="191"/>
      <c r="F321" s="191" t="s">
        <v>397</v>
      </c>
      <c r="G321" s="497">
        <v>1</v>
      </c>
      <c r="H321" s="497">
        <v>4633</v>
      </c>
      <c r="I321" s="575"/>
      <c r="J321" s="575"/>
      <c r="K321" s="191"/>
      <c r="L321" s="232"/>
      <c r="M321" s="160"/>
      <c r="N321" s="245">
        <f t="shared" ref="N321" si="217">H321+I321+J321+K321+L321+M321</f>
        <v>4633</v>
      </c>
      <c r="O321" s="160"/>
      <c r="P321" s="160"/>
      <c r="Q321" s="160"/>
      <c r="R321" s="160">
        <f t="shared" ref="R321" si="218">N321*10%</f>
        <v>463.3</v>
      </c>
      <c r="S321" s="123">
        <f t="shared" ref="S321" si="219">(N321+R321)*G321</f>
        <v>5096.3</v>
      </c>
      <c r="T321" s="562"/>
      <c r="U321" s="142"/>
      <c r="V321" s="142"/>
      <c r="W321" s="142"/>
      <c r="X321" s="142"/>
      <c r="Y321" s="142"/>
      <c r="Z321" s="142"/>
      <c r="AA321" s="142"/>
      <c r="AB321" s="142">
        <f>R328*110.1%</f>
        <v>0</v>
      </c>
    </row>
    <row r="322" spans="1:52" ht="45">
      <c r="A322" s="372" t="s">
        <v>790</v>
      </c>
      <c r="B322" s="190" t="s">
        <v>109</v>
      </c>
      <c r="C322" s="379" t="s">
        <v>21</v>
      </c>
      <c r="D322" s="191" t="s">
        <v>504</v>
      </c>
      <c r="E322" s="191" t="s">
        <v>804</v>
      </c>
      <c r="F322" s="191" t="s">
        <v>398</v>
      </c>
      <c r="G322" s="497">
        <v>2</v>
      </c>
      <c r="H322" s="588">
        <v>5527</v>
      </c>
      <c r="I322" s="575"/>
      <c r="J322" s="575"/>
      <c r="K322" s="191"/>
      <c r="L322" s="232"/>
      <c r="M322" s="160">
        <v>914.4</v>
      </c>
      <c r="N322" s="305">
        <f>H322+I322+J322+K322+L322+M322</f>
        <v>6441.4</v>
      </c>
      <c r="O322" s="160"/>
      <c r="P322" s="160"/>
      <c r="Q322" s="160"/>
      <c r="R322" s="160">
        <f t="shared" ref="R322" si="220">N322*30%</f>
        <v>1932.42</v>
      </c>
      <c r="S322" s="123">
        <f>(N322+R322)*G322</f>
        <v>16747.64</v>
      </c>
      <c r="T322" s="562"/>
      <c r="U322" s="142"/>
      <c r="V322" s="142"/>
      <c r="W322" s="142"/>
      <c r="X322" s="142"/>
      <c r="Y322" s="142"/>
      <c r="Z322" s="142"/>
      <c r="AA322" s="142"/>
      <c r="AB322" s="142"/>
      <c r="AC322" s="162">
        <v>2</v>
      </c>
      <c r="AD322" s="96">
        <f>IF(AC322=1,G322,0)</f>
        <v>0</v>
      </c>
      <c r="AE322" s="175">
        <f t="shared" ref="AE322:AE335" si="221">IF(AC322=1,S322,0)</f>
        <v>0</v>
      </c>
      <c r="AF322" s="96">
        <f>IF(AC322=2,G322,0)</f>
        <v>2</v>
      </c>
      <c r="AG322" s="175">
        <f t="shared" ref="AG322:AG335" si="222">IF(AC322=2,S322,0)</f>
        <v>16747.64</v>
      </c>
      <c r="AH322" s="96">
        <f>IF(AC322=3,G322,0)</f>
        <v>0</v>
      </c>
      <c r="AI322" s="175">
        <f t="shared" ref="AI322:AI335" si="223">IF(AC322=3,S322,0)</f>
        <v>0</v>
      </c>
      <c r="AJ322" s="96">
        <f>IF(AC322=4,G322,0)</f>
        <v>0</v>
      </c>
      <c r="AK322" s="174">
        <f t="shared" ref="AK322:AK335" si="224">IF(AC322=4,S322,0)</f>
        <v>0</v>
      </c>
      <c r="AP322" s="185">
        <f>AH322</f>
        <v>0</v>
      </c>
      <c r="AQ322" s="185">
        <f>AI322</f>
        <v>0</v>
      </c>
    </row>
    <row r="323" spans="1:52" ht="30">
      <c r="A323" s="372" t="s">
        <v>790</v>
      </c>
      <c r="B323" s="190" t="s">
        <v>457</v>
      </c>
      <c r="C323" s="190" t="s">
        <v>816</v>
      </c>
      <c r="D323" s="191" t="s">
        <v>525</v>
      </c>
      <c r="E323" s="191" t="s">
        <v>627</v>
      </c>
      <c r="F323" s="191" t="s">
        <v>396</v>
      </c>
      <c r="G323" s="497">
        <v>1</v>
      </c>
      <c r="H323" s="573" t="s">
        <v>1019</v>
      </c>
      <c r="I323" s="575"/>
      <c r="J323" s="575"/>
      <c r="K323" s="191"/>
      <c r="L323" s="191"/>
      <c r="M323" s="160"/>
      <c r="N323" s="245">
        <f>H323+I323+J323+K323+L323+M323</f>
        <v>5815</v>
      </c>
      <c r="O323" s="160"/>
      <c r="P323" s="160"/>
      <c r="Q323" s="160"/>
      <c r="R323" s="160">
        <f>N323*20%</f>
        <v>1163</v>
      </c>
      <c r="S323" s="123">
        <f>G323*N323+(P323+R323)</f>
        <v>6978</v>
      </c>
      <c r="T323" s="142"/>
      <c r="U323" s="142"/>
      <c r="V323" s="142"/>
      <c r="W323" s="142"/>
      <c r="X323" s="142"/>
      <c r="Y323" s="142"/>
      <c r="Z323" s="142"/>
      <c r="AA323" s="142"/>
      <c r="AB323" s="142">
        <f>R323*110.1%</f>
        <v>1280.46</v>
      </c>
      <c r="AC323" s="162">
        <v>2</v>
      </c>
      <c r="AD323" s="96">
        <f>IF(AC323=1,M323,0)</f>
        <v>0</v>
      </c>
      <c r="AE323" s="175">
        <f>IF(AC323=1,S323,0)</f>
        <v>0</v>
      </c>
      <c r="AF323" s="96">
        <f>IF(AC323=2,M323,0)</f>
        <v>0</v>
      </c>
      <c r="AG323" s="175">
        <f>IF(AC323=2,S323,0)</f>
        <v>6978</v>
      </c>
      <c r="AH323" s="96">
        <f>IF(AC323=3,M323,0)</f>
        <v>0</v>
      </c>
      <c r="AI323" s="175">
        <f>IF(AC323=3,S323,0)</f>
        <v>0</v>
      </c>
      <c r="AJ323" s="96">
        <f>IF(AC323=4,M323,0)</f>
        <v>0</v>
      </c>
      <c r="AK323" s="174">
        <f>IF(AC323=4,S323,0)</f>
        <v>0</v>
      </c>
    </row>
    <row r="324" spans="1:52" ht="30">
      <c r="A324" s="372" t="s">
        <v>790</v>
      </c>
      <c r="B324" s="190" t="s">
        <v>1054</v>
      </c>
      <c r="C324" s="190" t="s">
        <v>816</v>
      </c>
      <c r="D324" s="191" t="s">
        <v>525</v>
      </c>
      <c r="E324" s="191" t="s">
        <v>627</v>
      </c>
      <c r="F324" s="191" t="s">
        <v>396</v>
      </c>
      <c r="G324" s="497">
        <v>1</v>
      </c>
      <c r="H324" s="602">
        <v>5815</v>
      </c>
      <c r="I324" s="575"/>
      <c r="J324" s="575"/>
      <c r="K324" s="191"/>
      <c r="L324" s="191"/>
      <c r="M324" s="160"/>
      <c r="N324" s="245">
        <f>H324+I324+J324+K324+L324+M324</f>
        <v>5815</v>
      </c>
      <c r="O324" s="160"/>
      <c r="P324" s="160"/>
      <c r="Q324" s="160"/>
      <c r="R324" s="160">
        <f t="shared" ref="R324" si="225">N324*30%</f>
        <v>1744.5</v>
      </c>
      <c r="S324" s="123">
        <f>G324*N324+(P324+R324)</f>
        <v>7559.5</v>
      </c>
      <c r="T324" s="142"/>
      <c r="U324" s="142"/>
      <c r="V324" s="142"/>
      <c r="W324" s="142"/>
      <c r="X324" s="142"/>
      <c r="Y324" s="142"/>
      <c r="Z324" s="142"/>
      <c r="AA324" s="142"/>
      <c r="AB324" s="142">
        <f>R324*110.1%</f>
        <v>1920.69</v>
      </c>
      <c r="AC324" s="162">
        <v>2</v>
      </c>
      <c r="AD324" s="96">
        <f>IF(AC324=1,M324,0)</f>
        <v>0</v>
      </c>
      <c r="AE324" s="175">
        <f>IF(AC324=1,S324,0)</f>
        <v>0</v>
      </c>
      <c r="AF324" s="96">
        <f>IF(AC324=2,M324,0)</f>
        <v>0</v>
      </c>
      <c r="AG324" s="175">
        <f>IF(AC324=2,S324,0)</f>
        <v>7559.5</v>
      </c>
      <c r="AH324" s="96">
        <f>IF(AC324=3,M324,0)</f>
        <v>0</v>
      </c>
      <c r="AI324" s="175">
        <f>IF(AC324=3,S324,0)</f>
        <v>0</v>
      </c>
      <c r="AJ324" s="96">
        <f>IF(AC324=4,M324,0)</f>
        <v>0</v>
      </c>
      <c r="AK324" s="174">
        <f>IF(AC324=4,S324,0)</f>
        <v>0</v>
      </c>
    </row>
    <row r="325" spans="1:52">
      <c r="A325" s="372" t="s">
        <v>790</v>
      </c>
      <c r="B325" s="190" t="s">
        <v>235</v>
      </c>
      <c r="C325" s="190" t="s">
        <v>140</v>
      </c>
      <c r="D325" s="368">
        <v>3231</v>
      </c>
      <c r="E325" s="191" t="s">
        <v>1097</v>
      </c>
      <c r="F325" s="368">
        <v>6</v>
      </c>
      <c r="G325" s="497">
        <v>1</v>
      </c>
      <c r="H325" s="497">
        <v>4633</v>
      </c>
      <c r="I325" s="189"/>
      <c r="J325" s="333"/>
      <c r="K325" s="333"/>
      <c r="L325" s="333"/>
      <c r="M325" s="160"/>
      <c r="N325" s="305">
        <f>H325+I325+J325+K325+L325+M325</f>
        <v>4633</v>
      </c>
      <c r="O325" s="160"/>
      <c r="P325" s="160"/>
      <c r="Q325" s="160"/>
      <c r="R325" s="160">
        <f t="shared" ref="R325" si="226">G325*N325*30%</f>
        <v>1389.9</v>
      </c>
      <c r="S325" s="123">
        <f t="shared" ref="S325" si="227">(N325+R325)*G325</f>
        <v>6022.9</v>
      </c>
      <c r="T325" s="562"/>
      <c r="U325" s="142"/>
      <c r="V325" s="142"/>
      <c r="W325" s="142"/>
      <c r="X325" s="142"/>
      <c r="Y325" s="142"/>
      <c r="Z325" s="142"/>
      <c r="AA325" s="142"/>
      <c r="AB325" s="142"/>
      <c r="AP325" s="185"/>
      <c r="AQ325" s="185"/>
    </row>
    <row r="326" spans="1:52">
      <c r="A326" s="372" t="s">
        <v>790</v>
      </c>
      <c r="B326" s="200" t="s">
        <v>1096</v>
      </c>
      <c r="C326" s="200" t="s">
        <v>1096</v>
      </c>
      <c r="D326" s="368">
        <v>3231</v>
      </c>
      <c r="E326" s="191" t="s">
        <v>1098</v>
      </c>
      <c r="F326" s="368">
        <v>9</v>
      </c>
      <c r="G326" s="497">
        <v>0.25</v>
      </c>
      <c r="H326" s="497">
        <v>5527</v>
      </c>
      <c r="I326" s="189"/>
      <c r="J326" s="333"/>
      <c r="K326" s="333"/>
      <c r="L326" s="440"/>
      <c r="M326" s="160"/>
      <c r="N326" s="305">
        <f>H326+I326+J326+K326+L326+M326</f>
        <v>5527</v>
      </c>
      <c r="O326" s="202"/>
      <c r="P326" s="202"/>
      <c r="Q326" s="202"/>
      <c r="R326" s="160">
        <f>N326*30%</f>
        <v>1658.1</v>
      </c>
      <c r="S326" s="123">
        <f>(N326+R326)*G326</f>
        <v>1796.28</v>
      </c>
      <c r="T326" s="562"/>
      <c r="U326" s="142"/>
      <c r="V326" s="142"/>
      <c r="W326" s="142"/>
      <c r="X326" s="142"/>
      <c r="Y326" s="142"/>
      <c r="Z326" s="142"/>
      <c r="AA326" s="142"/>
      <c r="AB326" s="142"/>
      <c r="AP326" s="185"/>
      <c r="AQ326" s="185"/>
    </row>
    <row r="327" spans="1:52" ht="13.5" customHeight="1">
      <c r="A327" s="372" t="s">
        <v>791</v>
      </c>
      <c r="B327" s="200" t="s">
        <v>222</v>
      </c>
      <c r="C327" s="200" t="s">
        <v>222</v>
      </c>
      <c r="D327" s="191" t="s">
        <v>511</v>
      </c>
      <c r="E327" s="191" t="s">
        <v>632</v>
      </c>
      <c r="F327" s="191" t="s">
        <v>410</v>
      </c>
      <c r="G327" s="497">
        <v>3</v>
      </c>
      <c r="H327" s="575" t="s">
        <v>1024</v>
      </c>
      <c r="I327" s="575"/>
      <c r="J327" s="575"/>
      <c r="K327" s="191"/>
      <c r="L327" s="232"/>
      <c r="M327" s="160"/>
      <c r="N327" s="330">
        <f t="shared" si="213"/>
        <v>4345</v>
      </c>
      <c r="O327" s="202"/>
      <c r="P327" s="202"/>
      <c r="Q327" s="202"/>
      <c r="R327" s="160"/>
      <c r="S327" s="123">
        <f>G327*N327</f>
        <v>13035</v>
      </c>
      <c r="T327" s="562">
        <f>R327/N327</f>
        <v>0</v>
      </c>
      <c r="U327" s="142"/>
      <c r="V327" s="142"/>
      <c r="W327" s="142"/>
      <c r="X327" s="142"/>
      <c r="Y327" s="142"/>
      <c r="Z327" s="142"/>
      <c r="AA327" s="142"/>
      <c r="AB327" s="142"/>
      <c r="AC327" s="162">
        <v>4</v>
      </c>
      <c r="AD327" s="96">
        <f t="shared" ref="AD327:AD333" si="228">IF(AC327=1,G327,0)</f>
        <v>0</v>
      </c>
      <c r="AE327" s="175">
        <f t="shared" si="221"/>
        <v>0</v>
      </c>
      <c r="AF327" s="96">
        <f t="shared" ref="AF327:AF333" si="229">IF(AC327=2,G327,0)</f>
        <v>0</v>
      </c>
      <c r="AG327" s="175">
        <f t="shared" si="222"/>
        <v>0</v>
      </c>
      <c r="AH327" s="96">
        <f t="shared" ref="AH327:AH333" si="230">IF(AC327=3,G327,0)</f>
        <v>0</v>
      </c>
      <c r="AI327" s="175">
        <f t="shared" si="223"/>
        <v>0</v>
      </c>
      <c r="AJ327" s="96">
        <f t="shared" ref="AJ327:AJ333" si="231">IF(AC327=4,G327,0)</f>
        <v>3</v>
      </c>
      <c r="AK327" s="174">
        <f t="shared" si="224"/>
        <v>13035</v>
      </c>
    </row>
    <row r="328" spans="1:52" ht="12.75" hidden="1" customHeight="1">
      <c r="A328" s="372" t="s">
        <v>791</v>
      </c>
      <c r="B328" s="200" t="s">
        <v>252</v>
      </c>
      <c r="C328" s="200" t="s">
        <v>222</v>
      </c>
      <c r="D328" s="191" t="s">
        <v>511</v>
      </c>
      <c r="E328" s="191" t="s">
        <v>632</v>
      </c>
      <c r="F328" s="191" t="s">
        <v>410</v>
      </c>
      <c r="G328" s="497"/>
      <c r="H328" s="575"/>
      <c r="I328" s="575"/>
      <c r="J328" s="575"/>
      <c r="K328" s="191"/>
      <c r="L328" s="232"/>
      <c r="M328" s="160"/>
      <c r="N328" s="245">
        <f t="shared" si="213"/>
        <v>0</v>
      </c>
      <c r="O328" s="160"/>
      <c r="P328" s="160"/>
      <c r="Q328" s="160"/>
      <c r="R328" s="160"/>
      <c r="S328" s="123">
        <f t="shared" ref="S328:S338" si="232">G328*N328+(P328+R328)+O328</f>
        <v>0</v>
      </c>
      <c r="T328" s="562" t="e">
        <f t="shared" ref="T328:T338" si="233">R328/N328</f>
        <v>#DIV/0!</v>
      </c>
      <c r="U328" s="142"/>
      <c r="V328" s="142"/>
      <c r="W328" s="142"/>
      <c r="X328" s="142"/>
      <c r="Y328" s="142"/>
      <c r="Z328" s="142"/>
      <c r="AA328" s="142"/>
      <c r="AB328" s="142"/>
      <c r="AC328" s="162">
        <v>4</v>
      </c>
      <c r="AD328" s="96">
        <f t="shared" si="228"/>
        <v>0</v>
      </c>
      <c r="AE328" s="175">
        <f t="shared" si="221"/>
        <v>0</v>
      </c>
      <c r="AF328" s="96">
        <f t="shared" si="229"/>
        <v>0</v>
      </c>
      <c r="AG328" s="175">
        <f t="shared" si="222"/>
        <v>0</v>
      </c>
      <c r="AH328" s="96">
        <f t="shared" si="230"/>
        <v>0</v>
      </c>
      <c r="AI328" s="175">
        <f t="shared" si="223"/>
        <v>0</v>
      </c>
      <c r="AJ328" s="96">
        <f t="shared" si="231"/>
        <v>0</v>
      </c>
      <c r="AK328" s="174">
        <f t="shared" si="224"/>
        <v>0</v>
      </c>
      <c r="AT328" s="549"/>
    </row>
    <row r="329" spans="1:52" ht="13.5" customHeight="1">
      <c r="A329" s="372" t="s">
        <v>791</v>
      </c>
      <c r="B329" s="200" t="s">
        <v>222</v>
      </c>
      <c r="C329" s="200" t="s">
        <v>222</v>
      </c>
      <c r="D329" s="191" t="s">
        <v>511</v>
      </c>
      <c r="E329" s="191" t="s">
        <v>632</v>
      </c>
      <c r="F329" s="191" t="s">
        <v>410</v>
      </c>
      <c r="G329" s="497">
        <v>1</v>
      </c>
      <c r="H329" s="575" t="s">
        <v>1076</v>
      </c>
      <c r="I329" s="575"/>
      <c r="J329" s="575"/>
      <c r="K329" s="191"/>
      <c r="L329" s="232"/>
      <c r="M329" s="160"/>
      <c r="N329" s="330">
        <f t="shared" ref="N329" si="234">H329+I329+J329+K329+L329+M329</f>
        <v>12000</v>
      </c>
      <c r="O329" s="202"/>
      <c r="P329" s="202"/>
      <c r="Q329" s="202"/>
      <c r="R329" s="160"/>
      <c r="S329" s="123">
        <f>G329*N329</f>
        <v>12000</v>
      </c>
      <c r="T329" s="562">
        <f>R329/N329</f>
        <v>0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ref="AD329" si="235">IF(AC329=1,G329,0)</f>
        <v>0</v>
      </c>
      <c r="AE329" s="175">
        <f t="shared" ref="AE329" si="236">IF(AC329=1,S329,0)</f>
        <v>0</v>
      </c>
      <c r="AF329" s="96">
        <f t="shared" ref="AF329" si="237">IF(AC329=2,G329,0)</f>
        <v>0</v>
      </c>
      <c r="AG329" s="175">
        <f t="shared" ref="AG329" si="238">IF(AC329=2,S329,0)</f>
        <v>0</v>
      </c>
      <c r="AH329" s="96">
        <f t="shared" ref="AH329" si="239">IF(AC329=3,G329,0)</f>
        <v>0</v>
      </c>
      <c r="AI329" s="175">
        <f t="shared" ref="AI329" si="240">IF(AC329=3,S329,0)</f>
        <v>0</v>
      </c>
      <c r="AJ329" s="96">
        <f t="shared" ref="AJ329" si="241">IF(AC329=4,G329,0)</f>
        <v>1</v>
      </c>
      <c r="AK329" s="174">
        <f t="shared" ref="AK329" si="242">IF(AC329=4,S329,0)</f>
        <v>12000</v>
      </c>
      <c r="AT329" s="723"/>
      <c r="AU329" s="723"/>
      <c r="AV329" s="723"/>
      <c r="AW329" s="723"/>
      <c r="AX329" s="723"/>
      <c r="AY329" s="723"/>
      <c r="AZ329" s="723"/>
    </row>
    <row r="330" spans="1:52">
      <c r="A330" s="372" t="s">
        <v>791</v>
      </c>
      <c r="B330" s="200" t="s">
        <v>232</v>
      </c>
      <c r="C330" s="200" t="s">
        <v>222</v>
      </c>
      <c r="D330" s="191" t="s">
        <v>511</v>
      </c>
      <c r="E330" s="191" t="s">
        <v>632</v>
      </c>
      <c r="F330" s="191" t="s">
        <v>410</v>
      </c>
      <c r="G330" s="497">
        <v>0.5</v>
      </c>
      <c r="H330" s="575" t="s">
        <v>1024</v>
      </c>
      <c r="I330" s="575"/>
      <c r="J330" s="575"/>
      <c r="K330" s="191"/>
      <c r="L330" s="232"/>
      <c r="M330" s="160"/>
      <c r="N330" s="245">
        <f t="shared" si="213"/>
        <v>4345</v>
      </c>
      <c r="O330" s="189"/>
      <c r="P330" s="189"/>
      <c r="Q330" s="189"/>
      <c r="R330" s="189"/>
      <c r="S330" s="123">
        <f t="shared" si="232"/>
        <v>2172.5</v>
      </c>
      <c r="T330" s="562">
        <f t="shared" si="233"/>
        <v>0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si="228"/>
        <v>0</v>
      </c>
      <c r="AE330" s="175">
        <f t="shared" si="221"/>
        <v>0</v>
      </c>
      <c r="AF330" s="96">
        <f t="shared" si="229"/>
        <v>0</v>
      </c>
      <c r="AG330" s="175">
        <f t="shared" si="222"/>
        <v>0</v>
      </c>
      <c r="AH330" s="96">
        <f t="shared" si="230"/>
        <v>0</v>
      </c>
      <c r="AI330" s="175">
        <f t="shared" si="223"/>
        <v>0</v>
      </c>
      <c r="AJ330" s="96">
        <f t="shared" si="231"/>
        <v>0.5</v>
      </c>
      <c r="AK330" s="174">
        <f t="shared" si="224"/>
        <v>2172.5</v>
      </c>
    </row>
    <row r="331" spans="1:52" ht="13.5" customHeight="1">
      <c r="A331" s="372" t="s">
        <v>791</v>
      </c>
      <c r="B331" s="190" t="s">
        <v>334</v>
      </c>
      <c r="C331" s="190" t="s">
        <v>334</v>
      </c>
      <c r="D331" s="191" t="s">
        <v>510</v>
      </c>
      <c r="E331" s="191" t="s">
        <v>633</v>
      </c>
      <c r="F331" s="191" t="s">
        <v>410</v>
      </c>
      <c r="G331" s="497">
        <v>1</v>
      </c>
      <c r="H331" s="575" t="s">
        <v>1024</v>
      </c>
      <c r="I331" s="575"/>
      <c r="J331" s="575"/>
      <c r="K331" s="191"/>
      <c r="L331" s="232"/>
      <c r="M331" s="160"/>
      <c r="N331" s="189">
        <f t="shared" si="213"/>
        <v>4345</v>
      </c>
      <c r="O331" s="189"/>
      <c r="P331" s="189"/>
      <c r="Q331" s="189"/>
      <c r="R331" s="189"/>
      <c r="S331" s="123">
        <f t="shared" si="232"/>
        <v>4345</v>
      </c>
      <c r="T331" s="562">
        <f t="shared" si="233"/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si="228"/>
        <v>0</v>
      </c>
      <c r="AE331" s="175">
        <f t="shared" si="221"/>
        <v>0</v>
      </c>
      <c r="AF331" s="96">
        <f t="shared" si="229"/>
        <v>0</v>
      </c>
      <c r="AG331" s="175">
        <f t="shared" si="222"/>
        <v>0</v>
      </c>
      <c r="AH331" s="96">
        <f t="shared" si="230"/>
        <v>0</v>
      </c>
      <c r="AI331" s="175">
        <f t="shared" si="223"/>
        <v>0</v>
      </c>
      <c r="AJ331" s="96">
        <f t="shared" si="231"/>
        <v>1</v>
      </c>
      <c r="AK331" s="174">
        <f t="shared" si="224"/>
        <v>4345</v>
      </c>
    </row>
    <row r="332" spans="1:52" s="544" customFormat="1" ht="41.25" hidden="1" customHeight="1">
      <c r="A332" s="436" t="s">
        <v>792</v>
      </c>
      <c r="B332" s="386" t="s">
        <v>567</v>
      </c>
      <c r="C332" s="422" t="s">
        <v>801</v>
      </c>
      <c r="D332" s="425" t="s">
        <v>507</v>
      </c>
      <c r="E332" s="425"/>
      <c r="F332" s="425" t="s">
        <v>401</v>
      </c>
      <c r="G332" s="600"/>
      <c r="H332" s="577"/>
      <c r="I332" s="576"/>
      <c r="J332" s="576"/>
      <c r="K332" s="425"/>
      <c r="L332" s="437"/>
      <c r="M332" s="426"/>
      <c r="N332" s="438">
        <f t="shared" si="213"/>
        <v>0</v>
      </c>
      <c r="O332" s="439"/>
      <c r="P332" s="439"/>
      <c r="Q332" s="439"/>
      <c r="R332" s="439"/>
      <c r="S332" s="429">
        <f t="shared" si="232"/>
        <v>0</v>
      </c>
      <c r="T332" s="562" t="e">
        <f t="shared" si="233"/>
        <v>#DIV/0!</v>
      </c>
      <c r="U332" s="430"/>
      <c r="V332" s="430"/>
      <c r="W332" s="430"/>
      <c r="X332" s="430"/>
      <c r="Y332" s="430"/>
      <c r="Z332" s="430"/>
      <c r="AA332" s="430"/>
      <c r="AB332" s="430"/>
      <c r="AC332" s="431">
        <v>3</v>
      </c>
      <c r="AD332" s="432">
        <f t="shared" si="228"/>
        <v>0</v>
      </c>
      <c r="AE332" s="433">
        <f t="shared" si="221"/>
        <v>0</v>
      </c>
      <c r="AF332" s="432">
        <f t="shared" si="229"/>
        <v>0</v>
      </c>
      <c r="AG332" s="433">
        <f t="shared" si="222"/>
        <v>0</v>
      </c>
      <c r="AH332" s="432">
        <f t="shared" si="230"/>
        <v>0</v>
      </c>
      <c r="AI332" s="433">
        <f t="shared" si="223"/>
        <v>0</v>
      </c>
      <c r="AJ332" s="432">
        <f t="shared" si="231"/>
        <v>0</v>
      </c>
      <c r="AK332" s="434">
        <f t="shared" si="224"/>
        <v>0</v>
      </c>
      <c r="AL332" s="541"/>
      <c r="AM332" s="541"/>
      <c r="AN332" s="541"/>
      <c r="AO332" s="541"/>
      <c r="AP332" s="541"/>
      <c r="AQ332" s="541"/>
      <c r="AR332" s="541"/>
      <c r="AS332" s="542"/>
      <c r="AT332" s="543"/>
      <c r="AU332" s="543"/>
      <c r="AV332" s="543"/>
      <c r="AW332" s="543"/>
      <c r="AX332" s="543"/>
      <c r="AY332" s="543"/>
      <c r="AZ332" s="543"/>
    </row>
    <row r="333" spans="1:52" s="544" customFormat="1" ht="41.25" hidden="1" customHeight="1">
      <c r="A333" s="436" t="s">
        <v>792</v>
      </c>
      <c r="B333" s="385" t="s">
        <v>568</v>
      </c>
      <c r="C333" s="422" t="s">
        <v>801</v>
      </c>
      <c r="D333" s="333" t="s">
        <v>507</v>
      </c>
      <c r="E333" s="333"/>
      <c r="F333" s="333" t="s">
        <v>401</v>
      </c>
      <c r="G333" s="599"/>
      <c r="H333" s="577"/>
      <c r="I333" s="573"/>
      <c r="J333" s="573"/>
      <c r="K333" s="333"/>
      <c r="L333" s="440"/>
      <c r="M333" s="427"/>
      <c r="N333" s="428">
        <f t="shared" si="213"/>
        <v>0</v>
      </c>
      <c r="O333" s="441"/>
      <c r="P333" s="441"/>
      <c r="Q333" s="441"/>
      <c r="R333" s="441"/>
      <c r="S333" s="429">
        <f t="shared" si="232"/>
        <v>0</v>
      </c>
      <c r="T333" s="562" t="e">
        <f t="shared" si="233"/>
        <v>#DIV/0!</v>
      </c>
      <c r="U333" s="430"/>
      <c r="V333" s="430"/>
      <c r="W333" s="430"/>
      <c r="X333" s="430"/>
      <c r="Y333" s="430"/>
      <c r="Z333" s="430"/>
      <c r="AA333" s="430"/>
      <c r="AB333" s="430"/>
      <c r="AC333" s="431">
        <v>3</v>
      </c>
      <c r="AD333" s="432">
        <f t="shared" si="228"/>
        <v>0</v>
      </c>
      <c r="AE333" s="433">
        <f t="shared" si="221"/>
        <v>0</v>
      </c>
      <c r="AF333" s="432">
        <f t="shared" si="229"/>
        <v>0</v>
      </c>
      <c r="AG333" s="433">
        <f t="shared" si="222"/>
        <v>0</v>
      </c>
      <c r="AH333" s="432">
        <f t="shared" si="230"/>
        <v>0</v>
      </c>
      <c r="AI333" s="433">
        <f t="shared" si="223"/>
        <v>0</v>
      </c>
      <c r="AJ333" s="432">
        <f t="shared" si="231"/>
        <v>0</v>
      </c>
      <c r="AK333" s="434">
        <f t="shared" si="224"/>
        <v>0</v>
      </c>
      <c r="AL333" s="541"/>
      <c r="AM333" s="541"/>
      <c r="AN333" s="541"/>
      <c r="AO333" s="541"/>
      <c r="AP333" s="541"/>
      <c r="AQ333" s="541"/>
      <c r="AR333" s="541"/>
      <c r="AS333" s="542"/>
      <c r="AT333" s="543"/>
      <c r="AU333" s="543"/>
      <c r="AV333" s="543"/>
      <c r="AW333" s="543"/>
      <c r="AX333" s="543"/>
      <c r="AY333" s="543"/>
      <c r="AZ333" s="543"/>
    </row>
    <row r="334" spans="1:52" s="544" customFormat="1" ht="41.25" hidden="1" customHeight="1">
      <c r="A334" s="436" t="s">
        <v>792</v>
      </c>
      <c r="B334" s="385" t="s">
        <v>569</v>
      </c>
      <c r="C334" s="422" t="s">
        <v>801</v>
      </c>
      <c r="D334" s="333" t="s">
        <v>507</v>
      </c>
      <c r="E334" s="333"/>
      <c r="F334" s="333" t="s">
        <v>401</v>
      </c>
      <c r="G334" s="599"/>
      <c r="H334" s="577"/>
      <c r="I334" s="573"/>
      <c r="J334" s="573"/>
      <c r="K334" s="333"/>
      <c r="L334" s="440"/>
      <c r="M334" s="427"/>
      <c r="N334" s="428">
        <f t="shared" si="213"/>
        <v>0</v>
      </c>
      <c r="O334" s="441"/>
      <c r="P334" s="441"/>
      <c r="Q334" s="441"/>
      <c r="R334" s="441"/>
      <c r="S334" s="429">
        <f t="shared" si="232"/>
        <v>0</v>
      </c>
      <c r="T334" s="562" t="e">
        <f t="shared" si="233"/>
        <v>#DIV/0!</v>
      </c>
      <c r="U334" s="430"/>
      <c r="V334" s="430"/>
      <c r="W334" s="430"/>
      <c r="X334" s="430"/>
      <c r="Y334" s="430"/>
      <c r="Z334" s="430"/>
      <c r="AA334" s="430"/>
      <c r="AB334" s="430"/>
      <c r="AC334" s="431">
        <v>3</v>
      </c>
      <c r="AD334" s="432">
        <f>IF(AC334=1,G334,0)</f>
        <v>0</v>
      </c>
      <c r="AE334" s="433">
        <f t="shared" si="221"/>
        <v>0</v>
      </c>
      <c r="AF334" s="432">
        <f>IF(AC334=2,G334,0)</f>
        <v>0</v>
      </c>
      <c r="AG334" s="433">
        <f t="shared" si="222"/>
        <v>0</v>
      </c>
      <c r="AH334" s="432">
        <f>IF(AC334=3,G334,0)</f>
        <v>0</v>
      </c>
      <c r="AI334" s="433">
        <f t="shared" si="223"/>
        <v>0</v>
      </c>
      <c r="AJ334" s="432">
        <f>IF(AC334=4,G334,0)</f>
        <v>0</v>
      </c>
      <c r="AK334" s="434">
        <f t="shared" si="224"/>
        <v>0</v>
      </c>
      <c r="AL334" s="541"/>
      <c r="AM334" s="541"/>
      <c r="AN334" s="541"/>
      <c r="AO334" s="541"/>
      <c r="AP334" s="541"/>
      <c r="AQ334" s="541"/>
      <c r="AR334" s="541"/>
      <c r="AS334" s="542"/>
      <c r="AT334" s="543"/>
      <c r="AU334" s="543"/>
      <c r="AV334" s="543"/>
      <c r="AW334" s="543"/>
      <c r="AX334" s="543"/>
      <c r="AY334" s="543"/>
      <c r="AZ334" s="543"/>
    </row>
    <row r="335" spans="1:52" s="544" customFormat="1" ht="41.25" hidden="1" customHeight="1">
      <c r="A335" s="436" t="s">
        <v>792</v>
      </c>
      <c r="B335" s="385" t="s">
        <v>570</v>
      </c>
      <c r="C335" s="422" t="s">
        <v>801</v>
      </c>
      <c r="D335" s="333" t="s">
        <v>507</v>
      </c>
      <c r="E335" s="333"/>
      <c r="F335" s="333" t="s">
        <v>401</v>
      </c>
      <c r="G335" s="599"/>
      <c r="H335" s="577"/>
      <c r="I335" s="573"/>
      <c r="J335" s="573"/>
      <c r="K335" s="333"/>
      <c r="L335" s="440"/>
      <c r="M335" s="427"/>
      <c r="N335" s="428">
        <f t="shared" si="213"/>
        <v>0</v>
      </c>
      <c r="O335" s="441"/>
      <c r="P335" s="441"/>
      <c r="Q335" s="441"/>
      <c r="R335" s="441"/>
      <c r="S335" s="429">
        <f t="shared" si="232"/>
        <v>0</v>
      </c>
      <c r="T335" s="562" t="e">
        <f t="shared" si="233"/>
        <v>#DIV/0!</v>
      </c>
      <c r="U335" s="430"/>
      <c r="V335" s="430"/>
      <c r="W335" s="430"/>
      <c r="X335" s="430"/>
      <c r="Y335" s="430"/>
      <c r="Z335" s="430"/>
      <c r="AA335" s="430"/>
      <c r="AB335" s="430"/>
      <c r="AC335" s="431">
        <v>3</v>
      </c>
      <c r="AD335" s="432">
        <f>IF(AC335=1,G335,0)</f>
        <v>0</v>
      </c>
      <c r="AE335" s="433">
        <f t="shared" si="221"/>
        <v>0</v>
      </c>
      <c r="AF335" s="432">
        <f>IF(AC335=2,G335,0)</f>
        <v>0</v>
      </c>
      <c r="AG335" s="433">
        <f t="shared" si="222"/>
        <v>0</v>
      </c>
      <c r="AH335" s="432">
        <f>IF(AC335=3,G335,0)</f>
        <v>0</v>
      </c>
      <c r="AI335" s="433">
        <f t="shared" si="223"/>
        <v>0</v>
      </c>
      <c r="AJ335" s="432">
        <f>IF(AC335=4,G335,0)</f>
        <v>0</v>
      </c>
      <c r="AK335" s="434">
        <f t="shared" si="224"/>
        <v>0</v>
      </c>
      <c r="AL335" s="541"/>
      <c r="AM335" s="541"/>
      <c r="AN335" s="541"/>
      <c r="AO335" s="541"/>
      <c r="AP335" s="541"/>
      <c r="AQ335" s="541"/>
      <c r="AR335" s="541"/>
      <c r="AS335" s="542"/>
      <c r="AT335" s="543"/>
      <c r="AU335" s="543"/>
      <c r="AV335" s="543"/>
      <c r="AW335" s="543"/>
      <c r="AX335" s="543"/>
      <c r="AY335" s="543"/>
      <c r="AZ335" s="543"/>
    </row>
    <row r="336" spans="1:52" s="544" customFormat="1" ht="45.75" hidden="1" thickBot="1">
      <c r="A336" s="372" t="s">
        <v>792</v>
      </c>
      <c r="B336" s="380" t="s">
        <v>269</v>
      </c>
      <c r="C336" s="381" t="s">
        <v>801</v>
      </c>
      <c r="D336" s="346">
        <v>5132</v>
      </c>
      <c r="E336" s="346"/>
      <c r="F336" s="346">
        <v>3</v>
      </c>
      <c r="G336" s="497"/>
      <c r="H336" s="577"/>
      <c r="I336" s="189"/>
      <c r="J336" s="191"/>
      <c r="K336" s="191"/>
      <c r="L336" s="191"/>
      <c r="M336" s="164"/>
      <c r="N336" s="305">
        <f t="shared" si="213"/>
        <v>0</v>
      </c>
      <c r="O336" s="160"/>
      <c r="P336" s="160"/>
      <c r="Q336" s="160"/>
      <c r="R336" s="160"/>
      <c r="S336" s="123">
        <f t="shared" si="232"/>
        <v>0</v>
      </c>
      <c r="T336" s="562"/>
      <c r="U336" s="430"/>
      <c r="V336" s="430"/>
      <c r="W336" s="430"/>
      <c r="X336" s="430"/>
      <c r="Y336" s="430"/>
      <c r="Z336" s="430"/>
      <c r="AA336" s="430"/>
      <c r="AB336" s="430"/>
      <c r="AC336" s="431"/>
      <c r="AD336" s="432"/>
      <c r="AE336" s="433"/>
      <c r="AF336" s="432"/>
      <c r="AG336" s="433"/>
      <c r="AH336" s="432"/>
      <c r="AI336" s="433"/>
      <c r="AJ336" s="432"/>
      <c r="AK336" s="434"/>
      <c r="AL336" s="541"/>
      <c r="AM336" s="541"/>
      <c r="AN336" s="541"/>
      <c r="AO336" s="541"/>
      <c r="AP336" s="541"/>
      <c r="AQ336" s="541"/>
      <c r="AR336" s="541"/>
      <c r="AS336" s="542"/>
      <c r="AT336" s="543"/>
      <c r="AU336" s="543"/>
      <c r="AV336" s="543"/>
      <c r="AW336" s="543"/>
      <c r="AX336" s="543"/>
      <c r="AY336" s="543"/>
      <c r="AZ336" s="543"/>
    </row>
    <row r="337" spans="1:52" s="544" customFormat="1" ht="41.25" customHeight="1">
      <c r="A337" s="436" t="s">
        <v>792</v>
      </c>
      <c r="B337" s="385" t="s">
        <v>609</v>
      </c>
      <c r="C337" s="422" t="s">
        <v>801</v>
      </c>
      <c r="D337" s="333" t="s">
        <v>507</v>
      </c>
      <c r="E337" s="333"/>
      <c r="F337" s="333" t="s">
        <v>401</v>
      </c>
      <c r="G337" s="599">
        <v>6.25</v>
      </c>
      <c r="H337" s="577">
        <v>3770</v>
      </c>
      <c r="I337" s="573"/>
      <c r="J337" s="573"/>
      <c r="K337" s="333"/>
      <c r="L337" s="440"/>
      <c r="M337" s="427"/>
      <c r="N337" s="428">
        <f t="shared" si="213"/>
        <v>3770</v>
      </c>
      <c r="O337" s="441"/>
      <c r="P337" s="441"/>
      <c r="Q337" s="441"/>
      <c r="R337" s="441"/>
      <c r="S337" s="429">
        <f t="shared" si="232"/>
        <v>23562.5</v>
      </c>
      <c r="T337" s="562">
        <f t="shared" si="233"/>
        <v>0</v>
      </c>
      <c r="U337" s="430"/>
      <c r="V337" s="430"/>
      <c r="W337" s="430"/>
      <c r="X337" s="430"/>
      <c r="Y337" s="430"/>
      <c r="Z337" s="430"/>
      <c r="AA337" s="430"/>
      <c r="AB337" s="430"/>
      <c r="AC337" s="431">
        <v>3</v>
      </c>
      <c r="AD337" s="432">
        <f>IF(AC337=1,G337,0)</f>
        <v>0</v>
      </c>
      <c r="AE337" s="433">
        <f>IF(AC337=1,S337,0)</f>
        <v>0</v>
      </c>
      <c r="AF337" s="432">
        <f>IF(AC337=2,G337,0)</f>
        <v>0</v>
      </c>
      <c r="AG337" s="433">
        <f>IF(AC337=2,S337,0)</f>
        <v>0</v>
      </c>
      <c r="AH337" s="432">
        <f>IF(AC337=3,G337,0)</f>
        <v>6.25</v>
      </c>
      <c r="AI337" s="433">
        <f>IF(AC337=3,S337,0)</f>
        <v>23562.5</v>
      </c>
      <c r="AJ337" s="432">
        <f>IF(AC337=4,G337,0)</f>
        <v>0</v>
      </c>
      <c r="AK337" s="434">
        <f>IF(AC337=4,S337,0)</f>
        <v>0</v>
      </c>
      <c r="AL337" s="541"/>
      <c r="AM337" s="541"/>
      <c r="AN337" s="541"/>
      <c r="AO337" s="541"/>
      <c r="AP337" s="541"/>
      <c r="AQ337" s="541"/>
      <c r="AR337" s="541"/>
      <c r="AS337" s="542"/>
      <c r="AT337" s="543"/>
      <c r="AU337" s="543"/>
      <c r="AV337" s="543"/>
      <c r="AW337" s="543"/>
      <c r="AX337" s="543"/>
      <c r="AY337" s="543"/>
      <c r="AZ337" s="543"/>
    </row>
    <row r="338" spans="1:52" ht="15.75" thickBot="1">
      <c r="A338" s="372" t="s">
        <v>793</v>
      </c>
      <c r="B338" s="192" t="s">
        <v>634</v>
      </c>
      <c r="C338" s="192" t="s">
        <v>634</v>
      </c>
      <c r="D338" s="193" t="s">
        <v>526</v>
      </c>
      <c r="E338" s="193" t="s">
        <v>635</v>
      </c>
      <c r="F338" s="193" t="s">
        <v>403</v>
      </c>
      <c r="G338" s="580">
        <v>0.5</v>
      </c>
      <c r="H338" s="606" t="s">
        <v>1025</v>
      </c>
      <c r="I338" s="606"/>
      <c r="J338" s="606"/>
      <c r="K338" s="193"/>
      <c r="L338" s="247"/>
      <c r="M338" s="164"/>
      <c r="N338" s="245">
        <f t="shared" si="213"/>
        <v>3195</v>
      </c>
      <c r="O338" s="337"/>
      <c r="P338" s="337"/>
      <c r="Q338" s="337"/>
      <c r="R338" s="337"/>
      <c r="S338" s="123">
        <f t="shared" si="232"/>
        <v>1597.5</v>
      </c>
      <c r="T338" s="562">
        <f t="shared" si="233"/>
        <v>0</v>
      </c>
      <c r="U338" s="142"/>
      <c r="V338" s="142"/>
      <c r="W338" s="142"/>
      <c r="X338" s="142"/>
      <c r="Y338" s="142"/>
      <c r="Z338" s="142"/>
      <c r="AA338" s="142"/>
      <c r="AB338" s="142"/>
      <c r="AC338" s="162">
        <v>4</v>
      </c>
      <c r="AD338" s="96">
        <f>IF(AC338=1,G338,0)</f>
        <v>0</v>
      </c>
      <c r="AE338" s="175">
        <f>IF(AC338=1,S338,0)</f>
        <v>0</v>
      </c>
      <c r="AF338" s="96">
        <f>IF(AC338=2,G338,0)</f>
        <v>0</v>
      </c>
      <c r="AG338" s="175">
        <f>IF(AC338=2,S338,0)</f>
        <v>0</v>
      </c>
      <c r="AH338" s="96">
        <f>IF(AC338=3,G338,0)</f>
        <v>0</v>
      </c>
      <c r="AI338" s="175">
        <f>IF(AC338=3,S338,0)</f>
        <v>0</v>
      </c>
      <c r="AJ338" s="96">
        <f>IF(AC338=4,G338,0)</f>
        <v>0.5</v>
      </c>
      <c r="AK338" s="174">
        <f>IF(AC338=4,S338,0)</f>
        <v>1597.5</v>
      </c>
    </row>
    <row r="339" spans="1:52" s="168" customFormat="1" ht="15.75" thickBot="1">
      <c r="A339" s="275"/>
      <c r="B339" s="300" t="s">
        <v>680</v>
      </c>
      <c r="C339" s="301"/>
      <c r="D339" s="301"/>
      <c r="E339" s="301"/>
      <c r="F339" s="301"/>
      <c r="G339" s="317">
        <f>G340+G341+G342+G343</f>
        <v>67.75</v>
      </c>
      <c r="H339" s="301"/>
      <c r="I339" s="301"/>
      <c r="J339" s="301"/>
      <c r="K339" s="301"/>
      <c r="L339" s="301"/>
      <c r="M339" s="280"/>
      <c r="N339" s="283"/>
      <c r="O339" s="282"/>
      <c r="P339" s="282"/>
      <c r="Q339" s="282"/>
      <c r="R339" s="282"/>
      <c r="S339" s="302">
        <f>SUM(S245:S338)</f>
        <v>489415.8</v>
      </c>
      <c r="T339" s="209"/>
      <c r="U339" s="209"/>
      <c r="V339" s="209"/>
      <c r="W339" s="209"/>
      <c r="X339" s="209"/>
      <c r="Y339" s="209"/>
      <c r="Z339" s="209"/>
      <c r="AA339" s="209"/>
      <c r="AB339" s="209">
        <f>SUM(G245:G338)</f>
        <v>67.75</v>
      </c>
      <c r="AC339" s="169"/>
      <c r="AD339" s="170"/>
      <c r="AE339" s="171"/>
      <c r="AF339" s="170"/>
      <c r="AG339" s="171"/>
      <c r="AH339" s="170">
        <f>SUM(AH245:AH338)</f>
        <v>6.25</v>
      </c>
      <c r="AI339" s="171">
        <f>SUM(AI245:AI338)</f>
        <v>23562.5</v>
      </c>
      <c r="AJ339" s="170">
        <f>SUM(AJ245:AJ338)</f>
        <v>6</v>
      </c>
      <c r="AK339" s="171">
        <f>SUM(AK245:AK338)</f>
        <v>33150</v>
      </c>
      <c r="AL339" s="185">
        <f t="shared" ref="AL339:AS339" si="243">AD339</f>
        <v>0</v>
      </c>
      <c r="AM339" s="185">
        <f t="shared" si="243"/>
        <v>0</v>
      </c>
      <c r="AN339" s="185">
        <f t="shared" si="243"/>
        <v>0</v>
      </c>
      <c r="AO339" s="185">
        <f t="shared" si="243"/>
        <v>0</v>
      </c>
      <c r="AP339" s="185">
        <f t="shared" si="243"/>
        <v>6.25</v>
      </c>
      <c r="AQ339" s="185">
        <f t="shared" si="243"/>
        <v>23562.5</v>
      </c>
      <c r="AR339" s="185">
        <f t="shared" si="243"/>
        <v>6</v>
      </c>
      <c r="AS339" s="186">
        <f t="shared" si="243"/>
        <v>33150</v>
      </c>
      <c r="AT339" s="91"/>
      <c r="AU339" s="91"/>
      <c r="AV339" s="91"/>
      <c r="AW339" s="91"/>
      <c r="AX339" s="91"/>
      <c r="AY339" s="91"/>
      <c r="AZ339" s="91"/>
    </row>
    <row r="340" spans="1:52">
      <c r="A340" s="284"/>
      <c r="B340" s="303" t="s">
        <v>681</v>
      </c>
      <c r="C340" s="304"/>
      <c r="D340" s="304"/>
      <c r="E340" s="304"/>
      <c r="F340" s="304"/>
      <c r="G340" s="349">
        <f>SUM(G245:G288)</f>
        <v>28.5</v>
      </c>
      <c r="H340" s="304"/>
      <c r="I340" s="304"/>
      <c r="J340" s="304"/>
      <c r="K340" s="304"/>
      <c r="L340" s="304"/>
      <c r="M340" s="287"/>
      <c r="N340" s="288"/>
      <c r="O340" s="289"/>
      <c r="P340" s="289"/>
      <c r="Q340" s="289"/>
      <c r="R340" s="289"/>
      <c r="S340" s="349">
        <f>SUM(S245:S288)</f>
        <v>258568.85</v>
      </c>
      <c r="T340" s="142"/>
      <c r="U340" s="142"/>
      <c r="V340" s="142"/>
      <c r="W340" s="142"/>
      <c r="X340" s="142"/>
      <c r="Y340" s="142"/>
      <c r="Z340" s="142"/>
      <c r="AA340" s="142"/>
      <c r="AB340" s="142"/>
      <c r="AG340" s="236"/>
      <c r="AT340" s="522">
        <f>SUM(S340:S343)</f>
        <v>487619.52</v>
      </c>
    </row>
    <row r="341" spans="1:52">
      <c r="A341" s="284"/>
      <c r="B341" s="303" t="s">
        <v>682</v>
      </c>
      <c r="C341" s="304"/>
      <c r="D341" s="304"/>
      <c r="E341" s="304"/>
      <c r="F341" s="304"/>
      <c r="G341" s="349">
        <f>SUM(G290:G326)</f>
        <v>26</v>
      </c>
      <c r="H341" s="304"/>
      <c r="I341" s="304"/>
      <c r="J341" s="304"/>
      <c r="K341" s="304"/>
      <c r="L341" s="304"/>
      <c r="M341" s="287"/>
      <c r="N341" s="288"/>
      <c r="O341" s="289"/>
      <c r="P341" s="289"/>
      <c r="Q341" s="289"/>
      <c r="R341" s="289"/>
      <c r="S341" s="349">
        <f>SUM(S290:S325)</f>
        <v>165941.67000000001</v>
      </c>
      <c r="T341" s="142"/>
      <c r="U341" s="142"/>
      <c r="V341" s="142"/>
      <c r="W341" s="142"/>
      <c r="X341" s="142"/>
      <c r="Y341" s="142"/>
      <c r="Z341" s="142"/>
      <c r="AA341" s="142"/>
      <c r="AB341" s="142"/>
    </row>
    <row r="342" spans="1:52">
      <c r="A342" s="284"/>
      <c r="B342" s="303" t="s">
        <v>718</v>
      </c>
      <c r="C342" s="304"/>
      <c r="D342" s="304"/>
      <c r="E342" s="304"/>
      <c r="F342" s="304"/>
      <c r="G342" s="286">
        <f>SUM(G332:G337)</f>
        <v>6.25</v>
      </c>
      <c r="H342" s="304"/>
      <c r="I342" s="304"/>
      <c r="J342" s="304"/>
      <c r="K342" s="304"/>
      <c r="L342" s="304"/>
      <c r="M342" s="287"/>
      <c r="N342" s="288"/>
      <c r="O342" s="289"/>
      <c r="P342" s="289"/>
      <c r="Q342" s="289"/>
      <c r="R342" s="289"/>
      <c r="S342" s="286">
        <f>SUM(S332:S337)</f>
        <v>23562.5</v>
      </c>
      <c r="T342" s="142"/>
      <c r="U342" s="142"/>
      <c r="V342" s="142"/>
      <c r="W342" s="142"/>
      <c r="X342" s="142"/>
      <c r="Y342" s="142"/>
      <c r="Z342" s="142"/>
      <c r="AA342" s="142"/>
      <c r="AB342" s="142"/>
    </row>
    <row r="343" spans="1:52" ht="15.75" thickBot="1">
      <c r="A343" s="290"/>
      <c r="B343" s="306" t="s">
        <v>683</v>
      </c>
      <c r="C343" s="307"/>
      <c r="D343" s="307"/>
      <c r="E343" s="307"/>
      <c r="F343" s="307"/>
      <c r="G343" s="321">
        <f>SUM(G327:G331)+G338+G289</f>
        <v>7</v>
      </c>
      <c r="H343" s="554"/>
      <c r="I343" s="554"/>
      <c r="J343" s="554"/>
      <c r="K343" s="554"/>
      <c r="L343" s="554"/>
      <c r="M343" s="555"/>
      <c r="N343" s="295"/>
      <c r="O343" s="295">
        <f>SUM(O338:O338)</f>
        <v>0</v>
      </c>
      <c r="P343" s="295"/>
      <c r="Q343" s="295"/>
      <c r="R343" s="295"/>
      <c r="S343" s="321">
        <f>SUM(S327:S331)+S338+S289</f>
        <v>39546.5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 ht="12.75" customHeight="1">
      <c r="A344" s="448"/>
      <c r="B344" s="350"/>
      <c r="C344" s="352"/>
      <c r="D344" s="352"/>
      <c r="E344" s="352"/>
      <c r="F344" s="352"/>
      <c r="G344" s="352"/>
      <c r="H344" s="352"/>
      <c r="I344" s="352"/>
      <c r="J344" s="352"/>
      <c r="K344" s="352"/>
      <c r="L344" s="352"/>
      <c r="M344" s="278"/>
      <c r="N344" s="353"/>
      <c r="O344" s="325"/>
      <c r="P344" s="325"/>
      <c r="Q344" s="325"/>
      <c r="R344" s="325"/>
      <c r="S344" s="353"/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8.75" hidden="1" customHeight="1">
      <c r="A345" s="748" t="s">
        <v>965</v>
      </c>
      <c r="B345" s="749"/>
      <c r="C345" s="749"/>
      <c r="D345" s="749"/>
      <c r="E345" s="749"/>
      <c r="F345" s="749"/>
      <c r="G345" s="749"/>
      <c r="H345" s="749"/>
      <c r="I345" s="749"/>
      <c r="J345" s="749"/>
      <c r="K345" s="749"/>
      <c r="L345" s="749"/>
      <c r="M345" s="749"/>
      <c r="N345" s="749"/>
      <c r="O345" s="749"/>
      <c r="P345" s="749"/>
      <c r="Q345" s="749"/>
      <c r="R345" s="749"/>
      <c r="S345" s="750"/>
      <c r="T345" s="241"/>
      <c r="U345" s="241"/>
      <c r="V345" s="241"/>
      <c r="W345" s="241"/>
      <c r="X345" s="241"/>
      <c r="Y345" s="241"/>
      <c r="Z345" s="241"/>
      <c r="AA345" s="241"/>
      <c r="AB345" s="332"/>
    </row>
    <row r="346" spans="1:52" hidden="1">
      <c r="A346" s="372"/>
      <c r="B346" s="368"/>
      <c r="C346" s="190"/>
      <c r="D346" s="191"/>
      <c r="E346" s="191"/>
      <c r="F346" s="191"/>
      <c r="G346" s="160"/>
      <c r="H346" s="189"/>
      <c r="I346" s="420"/>
      <c r="J346" s="191"/>
      <c r="K346" s="191"/>
      <c r="L346" s="191"/>
      <c r="M346" s="160"/>
      <c r="N346" s="305"/>
      <c r="O346" s="160"/>
      <c r="P346" s="160"/>
      <c r="Q346" s="160"/>
      <c r="R346" s="160"/>
      <c r="S346" s="123"/>
      <c r="T346" s="191"/>
      <c r="U346" s="142"/>
      <c r="V346" s="142"/>
      <c r="W346" s="142"/>
      <c r="X346" s="142"/>
      <c r="Y346" s="142"/>
      <c r="Z346" s="142"/>
      <c r="AA346" s="142"/>
      <c r="AB346" s="142"/>
    </row>
    <row r="347" spans="1:52" ht="30" hidden="1">
      <c r="A347" s="372" t="s">
        <v>789</v>
      </c>
      <c r="B347" s="190" t="s">
        <v>115</v>
      </c>
      <c r="C347" s="190" t="s">
        <v>540</v>
      </c>
      <c r="D347" s="346" t="s">
        <v>545</v>
      </c>
      <c r="E347" s="346">
        <v>20468</v>
      </c>
      <c r="F347" s="346">
        <v>13</v>
      </c>
      <c r="G347" s="497"/>
      <c r="H347" s="588">
        <v>6567</v>
      </c>
      <c r="I347" s="189"/>
      <c r="J347" s="420"/>
      <c r="K347" s="191"/>
      <c r="L347" s="191"/>
      <c r="M347" s="160"/>
      <c r="N347" s="305">
        <f t="shared" ref="N347:N355" si="244">H347+I347+J347+K347+L347+M347</f>
        <v>6567</v>
      </c>
      <c r="O347" s="160"/>
      <c r="P347" s="160"/>
      <c r="Q347" s="160"/>
      <c r="R347" s="160">
        <f>G347*N347*30%</f>
        <v>0</v>
      </c>
      <c r="S347" s="123">
        <f t="shared" ref="S347:S355" si="245">G347*N347+(P347+R347)+O347</f>
        <v>0</v>
      </c>
      <c r="T347" s="191"/>
      <c r="U347" s="142"/>
      <c r="V347" s="142"/>
      <c r="W347" s="142"/>
      <c r="X347" s="142"/>
      <c r="Y347" s="142"/>
      <c r="Z347" s="142"/>
      <c r="AA347" s="142"/>
      <c r="AB347" s="142"/>
      <c r="AC347" s="162">
        <v>1</v>
      </c>
      <c r="AD347" s="96">
        <f>IF(AC347=1,M347,0)</f>
        <v>0</v>
      </c>
      <c r="AE347" s="175">
        <f>IF(AC347=1,S347,0)</f>
        <v>0</v>
      </c>
      <c r="AF347" s="96">
        <f>IF(AC347=2,M347,0)</f>
        <v>0</v>
      </c>
      <c r="AG347" s="175">
        <f>IF(AC347=2,S347,0)</f>
        <v>0</v>
      </c>
      <c r="AH347" s="96">
        <f>IF(AC347=3,M347,0)</f>
        <v>0</v>
      </c>
      <c r="AI347" s="175">
        <f>IF(AC347=3,S347,0)</f>
        <v>0</v>
      </c>
      <c r="AJ347" s="96">
        <f>IF(AC347=4,M347,0)</f>
        <v>0</v>
      </c>
      <c r="AK347" s="174">
        <f>IF(AC347=4,S347,0)</f>
        <v>0</v>
      </c>
    </row>
    <row r="348" spans="1:52" s="463" customFormat="1" ht="30" hidden="1">
      <c r="A348" s="393" t="s">
        <v>789</v>
      </c>
      <c r="B348" s="390" t="s">
        <v>858</v>
      </c>
      <c r="C348" s="390" t="s">
        <v>509</v>
      </c>
      <c r="D348" s="419" t="s">
        <v>545</v>
      </c>
      <c r="E348" s="419">
        <v>20459</v>
      </c>
      <c r="F348" s="419">
        <v>13</v>
      </c>
      <c r="G348" s="574"/>
      <c r="H348" s="588">
        <v>6567</v>
      </c>
      <c r="I348" s="538"/>
      <c r="J348" s="533"/>
      <c r="K348" s="533"/>
      <c r="L348" s="533"/>
      <c r="M348" s="531"/>
      <c r="N348" s="398">
        <f t="shared" si="244"/>
        <v>6567</v>
      </c>
      <c r="O348" s="531"/>
      <c r="P348" s="531"/>
      <c r="Q348" s="531"/>
      <c r="R348" s="160">
        <f t="shared" ref="R348:R354" si="246">G348*N348*30%</f>
        <v>0</v>
      </c>
      <c r="S348" s="123">
        <f t="shared" ref="S348:S354" si="247">(N348+R348)*G348</f>
        <v>0</v>
      </c>
      <c r="T348" s="539"/>
      <c r="U348" s="455"/>
      <c r="V348" s="455"/>
      <c r="W348" s="455"/>
      <c r="X348" s="455"/>
      <c r="Y348" s="455"/>
      <c r="Z348" s="455"/>
      <c r="AA348" s="455"/>
      <c r="AB348" s="455"/>
      <c r="AC348" s="456"/>
      <c r="AD348" s="457"/>
      <c r="AE348" s="458"/>
      <c r="AF348" s="457"/>
      <c r="AG348" s="458"/>
      <c r="AH348" s="457"/>
      <c r="AI348" s="458"/>
      <c r="AJ348" s="457"/>
      <c r="AK348" s="459"/>
      <c r="AL348" s="460"/>
      <c r="AM348" s="460"/>
      <c r="AN348" s="460"/>
      <c r="AO348" s="460"/>
      <c r="AP348" s="460"/>
      <c r="AQ348" s="460"/>
      <c r="AR348" s="460"/>
      <c r="AS348" s="461"/>
      <c r="AT348" s="462"/>
      <c r="AU348" s="462"/>
      <c r="AV348" s="462"/>
      <c r="AW348" s="462"/>
      <c r="AX348" s="462"/>
      <c r="AY348" s="462"/>
      <c r="AZ348" s="462"/>
    </row>
    <row r="349" spans="1:52" s="463" customFormat="1" ht="30" hidden="1">
      <c r="A349" s="393" t="s">
        <v>789</v>
      </c>
      <c r="B349" s="390" t="s">
        <v>859</v>
      </c>
      <c r="C349" s="390" t="s">
        <v>509</v>
      </c>
      <c r="D349" s="419" t="s">
        <v>545</v>
      </c>
      <c r="E349" s="419">
        <v>20459</v>
      </c>
      <c r="F349" s="419">
        <v>12</v>
      </c>
      <c r="G349" s="574"/>
      <c r="H349" s="589">
        <v>6133</v>
      </c>
      <c r="I349" s="538"/>
      <c r="J349" s="533"/>
      <c r="K349" s="533"/>
      <c r="L349" s="533"/>
      <c r="M349" s="531"/>
      <c r="N349" s="398">
        <f>H349+I349+J349+K349+L349+M349</f>
        <v>6133</v>
      </c>
      <c r="O349" s="531"/>
      <c r="P349" s="531"/>
      <c r="Q349" s="531"/>
      <c r="R349" s="160">
        <f t="shared" si="246"/>
        <v>0</v>
      </c>
      <c r="S349" s="123">
        <f t="shared" si="247"/>
        <v>0</v>
      </c>
      <c r="T349" s="539"/>
      <c r="U349" s="455"/>
      <c r="V349" s="455"/>
      <c r="W349" s="455"/>
      <c r="X349" s="455"/>
      <c r="Y349" s="455"/>
      <c r="Z349" s="455"/>
      <c r="AA349" s="455"/>
      <c r="AB349" s="455"/>
      <c r="AC349" s="456"/>
      <c r="AD349" s="457"/>
      <c r="AE349" s="458"/>
      <c r="AF349" s="457"/>
      <c r="AG349" s="458"/>
      <c r="AH349" s="457"/>
      <c r="AI349" s="458"/>
      <c r="AJ349" s="457"/>
      <c r="AK349" s="459"/>
      <c r="AL349" s="460"/>
      <c r="AM349" s="460"/>
      <c r="AN349" s="460"/>
      <c r="AO349" s="460"/>
      <c r="AP349" s="460"/>
      <c r="AQ349" s="460"/>
      <c r="AR349" s="460"/>
      <c r="AS349" s="461"/>
      <c r="AT349" s="462"/>
      <c r="AU349" s="462"/>
      <c r="AV349" s="462"/>
      <c r="AW349" s="462"/>
      <c r="AX349" s="462"/>
      <c r="AY349" s="462"/>
      <c r="AZ349" s="462"/>
    </row>
    <row r="350" spans="1:52" hidden="1">
      <c r="A350" s="372" t="s">
        <v>789</v>
      </c>
      <c r="B350" s="190" t="s">
        <v>702</v>
      </c>
      <c r="C350" s="190" t="s">
        <v>509</v>
      </c>
      <c r="D350" s="346" t="s">
        <v>545</v>
      </c>
      <c r="E350" s="346">
        <v>20459</v>
      </c>
      <c r="F350" s="346">
        <v>10</v>
      </c>
      <c r="G350" s="497"/>
      <c r="H350" s="573" t="s">
        <v>983</v>
      </c>
      <c r="I350" s="189"/>
      <c r="J350" s="191"/>
      <c r="K350" s="191"/>
      <c r="L350" s="191"/>
      <c r="M350" s="160"/>
      <c r="N350" s="305">
        <f t="shared" si="244"/>
        <v>5265</v>
      </c>
      <c r="O350" s="160"/>
      <c r="P350" s="160"/>
      <c r="Q350" s="160"/>
      <c r="R350" s="160">
        <f>G350*N350*10%</f>
        <v>0</v>
      </c>
      <c r="S350" s="123">
        <f t="shared" si="247"/>
        <v>0</v>
      </c>
      <c r="T350" s="191"/>
      <c r="U350" s="142"/>
      <c r="V350" s="142"/>
      <c r="W350" s="142"/>
      <c r="X350" s="142"/>
      <c r="Y350" s="142"/>
      <c r="Z350" s="142"/>
      <c r="AA350" s="142"/>
      <c r="AB350" s="142"/>
      <c r="AC350" s="162">
        <v>1</v>
      </c>
      <c r="AD350" s="96">
        <f>IF(AC350=1,M350,0)</f>
        <v>0</v>
      </c>
      <c r="AE350" s="175">
        <f>IF(AC350=1,S350,0)</f>
        <v>0</v>
      </c>
      <c r="AF350" s="96">
        <f>IF(AC350=2,M350,0)</f>
        <v>0</v>
      </c>
      <c r="AG350" s="175">
        <f>IF(AC350=2,S350,0)</f>
        <v>0</v>
      </c>
      <c r="AH350" s="96">
        <f>IF(AC350=3,M350,0)</f>
        <v>0</v>
      </c>
      <c r="AI350" s="175">
        <f>IF(AC350=3,S350,0)</f>
        <v>0</v>
      </c>
      <c r="AJ350" s="96">
        <f>IF(AC350=4,M350,0)</f>
        <v>0</v>
      </c>
      <c r="AK350" s="174">
        <f>IF(AC350=4,S350,0)</f>
        <v>0</v>
      </c>
    </row>
    <row r="351" spans="1:52" ht="26.25" hidden="1" customHeight="1">
      <c r="A351" s="372" t="s">
        <v>789</v>
      </c>
      <c r="B351" s="190" t="s">
        <v>116</v>
      </c>
      <c r="C351" s="190" t="s">
        <v>611</v>
      </c>
      <c r="D351" s="346" t="s">
        <v>545</v>
      </c>
      <c r="E351" s="346">
        <v>20462</v>
      </c>
      <c r="F351" s="346">
        <v>12</v>
      </c>
      <c r="G351" s="497"/>
      <c r="H351" s="589">
        <v>6133</v>
      </c>
      <c r="I351" s="189"/>
      <c r="J351" s="191"/>
      <c r="K351" s="191"/>
      <c r="L351" s="191"/>
      <c r="M351" s="160"/>
      <c r="N351" s="305">
        <f t="shared" si="244"/>
        <v>6133</v>
      </c>
      <c r="O351" s="160"/>
      <c r="P351" s="160"/>
      <c r="Q351" s="160"/>
      <c r="R351" s="160"/>
      <c r="S351" s="123">
        <f t="shared" si="247"/>
        <v>0</v>
      </c>
      <c r="T351" s="191"/>
      <c r="U351" s="142"/>
      <c r="V351" s="142"/>
      <c r="W351" s="142"/>
      <c r="X351" s="142"/>
      <c r="Y351" s="142"/>
      <c r="Z351" s="142"/>
      <c r="AA351" s="142"/>
      <c r="AB351" s="142"/>
      <c r="AC351" s="162">
        <v>1</v>
      </c>
      <c r="AD351" s="96">
        <f>IF(AC351=1,M351,0)</f>
        <v>0</v>
      </c>
      <c r="AE351" s="175">
        <f>IF(AC351=1,S351,0)</f>
        <v>0</v>
      </c>
      <c r="AF351" s="96">
        <f>IF(AC351=2,M351,0)</f>
        <v>0</v>
      </c>
      <c r="AG351" s="175">
        <f>IF(AC351=2,S351,0)</f>
        <v>0</v>
      </c>
      <c r="AH351" s="96">
        <f>IF(AC351=3,M351,0)</f>
        <v>0</v>
      </c>
      <c r="AI351" s="175">
        <f>IF(AC351=3,S351,0)</f>
        <v>0</v>
      </c>
      <c r="AJ351" s="96">
        <f>IF(AC351=4,M351,0)</f>
        <v>0</v>
      </c>
      <c r="AK351" s="174">
        <f>IF(AC351=4,S351,0)</f>
        <v>0</v>
      </c>
    </row>
    <row r="352" spans="1:52" hidden="1">
      <c r="A352" s="372"/>
      <c r="B352" s="390"/>
      <c r="C352" s="390"/>
      <c r="D352" s="346"/>
      <c r="E352" s="346"/>
      <c r="F352" s="346"/>
      <c r="G352" s="497"/>
      <c r="H352" s="612"/>
      <c r="I352" s="189"/>
      <c r="J352" s="420">
        <f>H352*10%</f>
        <v>0</v>
      </c>
      <c r="K352" s="191"/>
      <c r="L352" s="191"/>
      <c r="M352" s="160"/>
      <c r="N352" s="305">
        <f t="shared" si="244"/>
        <v>0</v>
      </c>
      <c r="O352" s="160"/>
      <c r="P352" s="160"/>
      <c r="Q352" s="160"/>
      <c r="R352" s="160">
        <f t="shared" si="246"/>
        <v>0</v>
      </c>
      <c r="S352" s="123">
        <f t="shared" si="247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73">
        <v>2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s="537" customFormat="1" hidden="1">
      <c r="A353" s="372" t="s">
        <v>790</v>
      </c>
      <c r="B353" s="190" t="s">
        <v>235</v>
      </c>
      <c r="C353" s="190" t="s">
        <v>140</v>
      </c>
      <c r="D353" s="368">
        <v>3231</v>
      </c>
      <c r="E353" s="368"/>
      <c r="F353" s="368">
        <v>6</v>
      </c>
      <c r="G353" s="497"/>
      <c r="H353" s="497">
        <v>4195</v>
      </c>
      <c r="I353" s="189"/>
      <c r="J353" s="333"/>
      <c r="K353" s="333"/>
      <c r="L353" s="333"/>
      <c r="M353" s="160"/>
      <c r="N353" s="305">
        <f>H353+I353+J353+K353+L353+M353</f>
        <v>4195</v>
      </c>
      <c r="O353" s="160"/>
      <c r="P353" s="160"/>
      <c r="Q353" s="160"/>
      <c r="R353" s="160">
        <f t="shared" si="246"/>
        <v>0</v>
      </c>
      <c r="S353" s="123">
        <f t="shared" si="247"/>
        <v>0</v>
      </c>
      <c r="T353" s="333"/>
      <c r="U353" s="142"/>
      <c r="V353" s="142"/>
      <c r="W353" s="142"/>
      <c r="X353" s="142"/>
      <c r="Y353" s="142"/>
      <c r="Z353" s="142"/>
      <c r="AA353" s="142"/>
      <c r="AB353" s="142"/>
      <c r="AC353" s="173"/>
      <c r="AD353" s="399"/>
      <c r="AE353" s="400"/>
      <c r="AF353" s="399"/>
      <c r="AG353" s="400"/>
      <c r="AH353" s="399"/>
      <c r="AI353" s="400"/>
      <c r="AJ353" s="399"/>
      <c r="AK353" s="401"/>
      <c r="AL353" s="527"/>
      <c r="AM353" s="527"/>
      <c r="AN353" s="527"/>
      <c r="AO353" s="527"/>
      <c r="AP353" s="527"/>
      <c r="AQ353" s="527"/>
      <c r="AR353" s="527"/>
      <c r="AS353" s="528"/>
      <c r="AT353" s="529"/>
      <c r="AU353" s="536"/>
      <c r="AV353" s="536"/>
      <c r="AW353" s="536"/>
      <c r="AX353" s="536"/>
      <c r="AY353" s="536"/>
      <c r="AZ353" s="536"/>
    </row>
    <row r="354" spans="1:52" ht="30" hidden="1">
      <c r="A354" s="372" t="s">
        <v>790</v>
      </c>
      <c r="B354" s="390" t="s">
        <v>88</v>
      </c>
      <c r="C354" s="199" t="s">
        <v>807</v>
      </c>
      <c r="D354" s="346">
        <v>3225</v>
      </c>
      <c r="E354" s="346">
        <v>24961</v>
      </c>
      <c r="F354" s="346">
        <v>9</v>
      </c>
      <c r="G354" s="497"/>
      <c r="H354" s="602">
        <v>5005</v>
      </c>
      <c r="I354" s="189"/>
      <c r="J354" s="191"/>
      <c r="K354" s="191"/>
      <c r="L354" s="191"/>
      <c r="M354" s="160"/>
      <c r="N354" s="305">
        <f t="shared" si="244"/>
        <v>5005</v>
      </c>
      <c r="O354" s="160"/>
      <c r="P354" s="160"/>
      <c r="Q354" s="160"/>
      <c r="R354" s="160">
        <f t="shared" si="246"/>
        <v>0</v>
      </c>
      <c r="S354" s="123">
        <f t="shared" si="247"/>
        <v>0</v>
      </c>
      <c r="T354" s="191"/>
      <c r="U354" s="142"/>
      <c r="V354" s="142"/>
      <c r="W354" s="142"/>
      <c r="X354" s="142"/>
      <c r="Y354" s="142"/>
      <c r="Z354" s="142"/>
      <c r="AA354" s="142"/>
      <c r="AB354" s="142"/>
      <c r="AC354" s="162">
        <v>2</v>
      </c>
      <c r="AD354" s="96">
        <f>IF(AC354=1,M354,0)</f>
        <v>0</v>
      </c>
      <c r="AE354" s="175">
        <f>IF(AC354=1,S354,0)</f>
        <v>0</v>
      </c>
      <c r="AF354" s="96">
        <f>IF(AC354=2,M354,0)</f>
        <v>0</v>
      </c>
      <c r="AG354" s="175">
        <f>IF(AC354=2,S354,0)</f>
        <v>0</v>
      </c>
      <c r="AH354" s="96">
        <f>IF(AC354=3,M354,0)</f>
        <v>0</v>
      </c>
      <c r="AI354" s="175">
        <f>IF(AC354=3,S354,0)</f>
        <v>0</v>
      </c>
      <c r="AJ354" s="96">
        <f>IF(AC354=4,M354,0)</f>
        <v>0</v>
      </c>
      <c r="AK354" s="174">
        <f>IF(AC354=4,S354,0)</f>
        <v>0</v>
      </c>
    </row>
    <row r="355" spans="1:52" ht="45.75" hidden="1" thickBot="1">
      <c r="A355" s="372" t="s">
        <v>792</v>
      </c>
      <c r="B355" s="380" t="s">
        <v>269</v>
      </c>
      <c r="C355" s="381" t="s">
        <v>801</v>
      </c>
      <c r="D355" s="346">
        <v>5132</v>
      </c>
      <c r="E355" s="346"/>
      <c r="F355" s="346">
        <v>3</v>
      </c>
      <c r="G355" s="497"/>
      <c r="H355" s="577">
        <v>3414</v>
      </c>
      <c r="I355" s="189"/>
      <c r="J355" s="191"/>
      <c r="K355" s="191"/>
      <c r="L355" s="191"/>
      <c r="M355" s="164"/>
      <c r="N355" s="305">
        <f t="shared" si="244"/>
        <v>3414</v>
      </c>
      <c r="O355" s="160"/>
      <c r="P355" s="160"/>
      <c r="Q355" s="160"/>
      <c r="R355" s="160"/>
      <c r="S355" s="123">
        <f t="shared" si="245"/>
        <v>0</v>
      </c>
      <c r="T355" s="191"/>
      <c r="U355" s="142"/>
      <c r="V355" s="142"/>
      <c r="W355" s="142"/>
      <c r="X355" s="142"/>
      <c r="Y355" s="142"/>
      <c r="Z355" s="142"/>
      <c r="AA355" s="142"/>
      <c r="AB355" s="142"/>
      <c r="AC355" s="162">
        <v>3</v>
      </c>
      <c r="AD355" s="96">
        <f>IF(AC355=1,M355,0)</f>
        <v>0</v>
      </c>
      <c r="AE355" s="175">
        <f>IF(AC355=1,S355,0)</f>
        <v>0</v>
      </c>
      <c r="AF355" s="96">
        <f>IF(AC355=2,M355,0)</f>
        <v>0</v>
      </c>
      <c r="AG355" s="175">
        <f>IF(AC355=2,S355,0)</f>
        <v>0</v>
      </c>
      <c r="AH355" s="96">
        <f>IF(AC355=3,M355,0)</f>
        <v>0</v>
      </c>
      <c r="AI355" s="175">
        <f>IF(AC355=3,S355,0)</f>
        <v>0</v>
      </c>
      <c r="AJ355" s="96">
        <f>IF(AC355=4,M355,0)</f>
        <v>0</v>
      </c>
      <c r="AK355" s="174">
        <f>IF(AC355=4,S355,0)</f>
        <v>0</v>
      </c>
    </row>
    <row r="356" spans="1:52" s="168" customFormat="1" hidden="1">
      <c r="A356" s="275"/>
      <c r="B356" s="300" t="s">
        <v>680</v>
      </c>
      <c r="C356" s="474"/>
      <c r="D356" s="474"/>
      <c r="E356" s="474"/>
      <c r="F356" s="474"/>
      <c r="G356" s="279">
        <f>G346+G347+G348+G350+G351+G352+G353+G354+G355+G349</f>
        <v>0</v>
      </c>
      <c r="H356" s="279"/>
      <c r="I356" s="474"/>
      <c r="J356" s="474"/>
      <c r="K356" s="474"/>
      <c r="L356" s="474"/>
      <c r="M356" s="280"/>
      <c r="N356" s="283"/>
      <c r="O356" s="282">
        <f>SUM(O346:O355)</f>
        <v>0</v>
      </c>
      <c r="P356" s="282"/>
      <c r="Q356" s="282"/>
      <c r="R356" s="282"/>
      <c r="S356" s="302">
        <f>SUM(S346:S355)</f>
        <v>0</v>
      </c>
      <c r="T356" s="209"/>
      <c r="U356" s="209"/>
      <c r="V356" s="209"/>
      <c r="W356" s="209"/>
      <c r="X356" s="209"/>
      <c r="Y356" s="209"/>
      <c r="Z356" s="209"/>
      <c r="AA356" s="209"/>
      <c r="AB356" s="209">
        <f>SUM(M346:M355)</f>
        <v>0</v>
      </c>
      <c r="AC356" s="406"/>
      <c r="AD356" s="407">
        <f t="shared" ref="AD356:AK356" si="248">SUM(AD346:AD355)</f>
        <v>0</v>
      </c>
      <c r="AE356" s="408">
        <f t="shared" si="248"/>
        <v>0</v>
      </c>
      <c r="AF356" s="407">
        <f t="shared" si="248"/>
        <v>0</v>
      </c>
      <c r="AG356" s="408">
        <f t="shared" si="248"/>
        <v>0</v>
      </c>
      <c r="AH356" s="407">
        <f t="shared" si="248"/>
        <v>0</v>
      </c>
      <c r="AI356" s="408">
        <f t="shared" si="248"/>
        <v>0</v>
      </c>
      <c r="AJ356" s="407">
        <f t="shared" si="248"/>
        <v>0</v>
      </c>
      <c r="AK356" s="408">
        <f t="shared" si="248"/>
        <v>0</v>
      </c>
      <c r="AL356" s="409">
        <f t="shared" ref="AL356:AS356" si="249">AD356</f>
        <v>0</v>
      </c>
      <c r="AM356" s="409">
        <f t="shared" si="249"/>
        <v>0</v>
      </c>
      <c r="AN356" s="409">
        <f t="shared" si="249"/>
        <v>0</v>
      </c>
      <c r="AO356" s="409">
        <f t="shared" si="249"/>
        <v>0</v>
      </c>
      <c r="AP356" s="409">
        <f t="shared" si="249"/>
        <v>0</v>
      </c>
      <c r="AQ356" s="409">
        <f t="shared" si="249"/>
        <v>0</v>
      </c>
      <c r="AR356" s="409">
        <f t="shared" si="249"/>
        <v>0</v>
      </c>
      <c r="AS356" s="410">
        <f t="shared" si="249"/>
        <v>0</v>
      </c>
      <c r="AT356" s="411"/>
      <c r="AU356" s="91"/>
      <c r="AV356" s="91"/>
      <c r="AW356" s="91"/>
      <c r="AX356" s="91"/>
      <c r="AY356" s="91"/>
      <c r="AZ356" s="91"/>
    </row>
    <row r="357" spans="1:52" hidden="1">
      <c r="A357" s="284"/>
      <c r="B357" s="303" t="s">
        <v>681</v>
      </c>
      <c r="C357" s="475"/>
      <c r="D357" s="475"/>
      <c r="E357" s="475"/>
      <c r="F357" s="475"/>
      <c r="G357" s="286">
        <f>SUM(G346:G351)</f>
        <v>0</v>
      </c>
      <c r="H357" s="286"/>
      <c r="I357" s="475"/>
      <c r="J357" s="475"/>
      <c r="K357" s="475"/>
      <c r="L357" s="475"/>
      <c r="M357" s="287"/>
      <c r="N357" s="288"/>
      <c r="O357" s="289">
        <f>SUM(O346:O351)</f>
        <v>0</v>
      </c>
      <c r="P357" s="289"/>
      <c r="Q357" s="289"/>
      <c r="R357" s="289"/>
      <c r="S357" s="351">
        <f>SUM(S346:S351)</f>
        <v>0</v>
      </c>
      <c r="T357" s="142"/>
      <c r="U357" s="142"/>
      <c r="V357" s="142"/>
      <c r="W357" s="142"/>
      <c r="X357" s="142"/>
      <c r="Y357" s="142"/>
      <c r="Z357" s="142"/>
      <c r="AA357" s="142"/>
      <c r="AB357" s="142"/>
      <c r="AC357" s="173"/>
      <c r="AD357" s="399"/>
      <c r="AE357" s="400"/>
      <c r="AF357" s="399"/>
      <c r="AG357" s="400"/>
      <c r="AH357" s="399"/>
      <c r="AI357" s="400"/>
      <c r="AJ357" s="399"/>
      <c r="AK357" s="401"/>
      <c r="AL357" s="527"/>
      <c r="AM357" s="527"/>
      <c r="AN357" s="527"/>
      <c r="AO357" s="527"/>
      <c r="AP357" s="527"/>
      <c r="AQ357" s="527"/>
      <c r="AR357" s="527"/>
      <c r="AS357" s="528"/>
      <c r="AT357" s="529"/>
    </row>
    <row r="358" spans="1:52" hidden="1">
      <c r="A358" s="284"/>
      <c r="B358" s="303" t="s">
        <v>682</v>
      </c>
      <c r="C358" s="475"/>
      <c r="D358" s="475"/>
      <c r="E358" s="475"/>
      <c r="F358" s="475"/>
      <c r="G358" s="286">
        <f>G352+G353+G354</f>
        <v>0</v>
      </c>
      <c r="H358" s="286"/>
      <c r="I358" s="475"/>
      <c r="J358" s="475"/>
      <c r="K358" s="475"/>
      <c r="L358" s="475"/>
      <c r="M358" s="287"/>
      <c r="N358" s="288"/>
      <c r="O358" s="289">
        <f>SUM(O352:O354)</f>
        <v>0</v>
      </c>
      <c r="P358" s="289"/>
      <c r="Q358" s="289"/>
      <c r="R358" s="289"/>
      <c r="S358" s="351">
        <f>SUM(S352:S354)</f>
        <v>0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9"/>
      <c r="AE358" s="400"/>
      <c r="AF358" s="399"/>
      <c r="AG358" s="400"/>
      <c r="AH358" s="399"/>
      <c r="AI358" s="400"/>
      <c r="AJ358" s="399"/>
      <c r="AK358" s="401"/>
      <c r="AL358" s="527"/>
      <c r="AM358" s="527"/>
      <c r="AN358" s="527"/>
      <c r="AO358" s="527"/>
      <c r="AP358" s="527"/>
      <c r="AQ358" s="527"/>
      <c r="AR358" s="527"/>
      <c r="AS358" s="528"/>
      <c r="AT358" s="529"/>
    </row>
    <row r="359" spans="1:52" hidden="1">
      <c r="A359" s="284"/>
      <c r="B359" s="303" t="s">
        <v>697</v>
      </c>
      <c r="C359" s="475"/>
      <c r="D359" s="475"/>
      <c r="E359" s="475"/>
      <c r="F359" s="475"/>
      <c r="G359" s="319">
        <f>SUM(G355:G355)</f>
        <v>0</v>
      </c>
      <c r="H359" s="319"/>
      <c r="I359" s="475"/>
      <c r="J359" s="475"/>
      <c r="K359" s="475"/>
      <c r="L359" s="475"/>
      <c r="M359" s="287"/>
      <c r="N359" s="288"/>
      <c r="O359" s="289">
        <f>O356-O357-O358</f>
        <v>0</v>
      </c>
      <c r="P359" s="289"/>
      <c r="Q359" s="289"/>
      <c r="R359" s="289"/>
      <c r="S359" s="351">
        <f>AI356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9"/>
      <c r="AE359" s="400"/>
      <c r="AF359" s="399"/>
      <c r="AG359" s="400"/>
      <c r="AH359" s="399"/>
      <c r="AI359" s="400"/>
      <c r="AJ359" s="399"/>
      <c r="AK359" s="401"/>
      <c r="AL359" s="527"/>
      <c r="AM359" s="527"/>
      <c r="AN359" s="527"/>
      <c r="AO359" s="527"/>
      <c r="AP359" s="527"/>
      <c r="AQ359" s="527"/>
      <c r="AR359" s="527"/>
      <c r="AS359" s="528"/>
      <c r="AT359" s="529"/>
    </row>
    <row r="360" spans="1:52" ht="15.75" hidden="1" thickBot="1">
      <c r="A360" s="290"/>
      <c r="B360" s="323" t="s">
        <v>536</v>
      </c>
      <c r="C360" s="476"/>
      <c r="D360" s="476"/>
      <c r="E360" s="476"/>
      <c r="F360" s="476"/>
      <c r="G360" s="292"/>
      <c r="H360" s="292"/>
      <c r="I360" s="476"/>
      <c r="J360" s="476"/>
      <c r="K360" s="476"/>
      <c r="L360" s="476"/>
      <c r="M360" s="292"/>
      <c r="N360" s="295"/>
      <c r="O360" s="296"/>
      <c r="P360" s="296"/>
      <c r="Q360" s="296"/>
      <c r="R360" s="296"/>
      <c r="S360" s="308">
        <f>AK356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9"/>
      <c r="AE360" s="400"/>
      <c r="AF360" s="399"/>
      <c r="AG360" s="400"/>
      <c r="AH360" s="399"/>
      <c r="AI360" s="400"/>
      <c r="AJ360" s="399"/>
      <c r="AK360" s="401"/>
      <c r="AL360" s="527"/>
      <c r="AM360" s="527"/>
      <c r="AN360" s="527"/>
      <c r="AO360" s="527"/>
      <c r="AP360" s="527"/>
      <c r="AQ360" s="527"/>
      <c r="AR360" s="527"/>
      <c r="AS360" s="528"/>
      <c r="AT360" s="529"/>
    </row>
    <row r="361" spans="1:52" ht="15.75" thickBot="1">
      <c r="A361" s="284"/>
      <c r="B361" s="350"/>
      <c r="C361" s="304"/>
      <c r="D361" s="304"/>
      <c r="E361" s="304"/>
      <c r="F361" s="304"/>
      <c r="G361" s="286"/>
      <c r="H361" s="304"/>
      <c r="I361" s="304"/>
      <c r="J361" s="304"/>
      <c r="K361" s="304"/>
      <c r="L361" s="304"/>
      <c r="M361" s="286"/>
      <c r="N361" s="288"/>
      <c r="O361" s="289"/>
      <c r="P361" s="289"/>
      <c r="Q361" s="289"/>
      <c r="R361" s="289"/>
      <c r="S361" s="305"/>
      <c r="T361" s="142"/>
      <c r="U361" s="142"/>
      <c r="V361" s="142"/>
      <c r="W361" s="142"/>
      <c r="X361" s="142"/>
      <c r="Y361" s="142"/>
      <c r="Z361" s="142"/>
      <c r="AA361" s="142"/>
      <c r="AB361" s="142"/>
    </row>
    <row r="362" spans="1:52" ht="18.75">
      <c r="A362" s="740" t="s">
        <v>1068</v>
      </c>
      <c r="B362" s="731"/>
      <c r="C362" s="731"/>
      <c r="D362" s="731"/>
      <c r="E362" s="731"/>
      <c r="F362" s="731"/>
      <c r="G362" s="731"/>
      <c r="H362" s="731"/>
      <c r="I362" s="731"/>
      <c r="J362" s="731"/>
      <c r="K362" s="731"/>
      <c r="L362" s="731"/>
      <c r="M362" s="731"/>
      <c r="N362" s="731"/>
      <c r="O362" s="731"/>
      <c r="P362" s="731"/>
      <c r="Q362" s="731"/>
      <c r="R362" s="731"/>
      <c r="S362" s="741"/>
      <c r="T362" s="237"/>
      <c r="U362" s="237"/>
      <c r="V362" s="237"/>
      <c r="W362" s="237"/>
      <c r="X362" s="237"/>
      <c r="Y362" s="237"/>
      <c r="Z362" s="237"/>
      <c r="AA362" s="237"/>
      <c r="AB362" s="205"/>
    </row>
    <row r="363" spans="1:52" s="530" customFormat="1" ht="45.75" customHeight="1">
      <c r="A363" s="372" t="s">
        <v>789</v>
      </c>
      <c r="B363" s="190" t="s">
        <v>1026</v>
      </c>
      <c r="C363" s="190" t="s">
        <v>798</v>
      </c>
      <c r="D363" s="191" t="s">
        <v>543</v>
      </c>
      <c r="E363" s="191"/>
      <c r="F363" s="191" t="s">
        <v>396</v>
      </c>
      <c r="G363" s="497">
        <v>1</v>
      </c>
      <c r="H363" s="575" t="s">
        <v>1019</v>
      </c>
      <c r="I363" s="588">
        <f>H363*10%</f>
        <v>581.5</v>
      </c>
      <c r="J363" s="191"/>
      <c r="K363" s="191"/>
      <c r="L363" s="232"/>
      <c r="M363" s="160"/>
      <c r="N363" s="245">
        <f t="shared" ref="N363" si="250">H363+I363+J363+K363+L363+M363</f>
        <v>6396.5</v>
      </c>
      <c r="O363" s="160"/>
      <c r="P363" s="160"/>
      <c r="Q363" s="160"/>
      <c r="R363" s="160"/>
      <c r="S363" s="123">
        <f t="shared" ref="S363" si="251">(N363+R363)*G363</f>
        <v>6396.5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399"/>
      <c r="AE363" s="400"/>
      <c r="AF363" s="399"/>
      <c r="AG363" s="400"/>
      <c r="AH363" s="399"/>
      <c r="AI363" s="400"/>
      <c r="AJ363" s="399"/>
      <c r="AK363" s="401"/>
      <c r="AL363" s="527"/>
      <c r="AM363" s="527"/>
      <c r="AN363" s="527"/>
      <c r="AO363" s="527"/>
      <c r="AP363" s="527"/>
      <c r="AQ363" s="527"/>
      <c r="AR363" s="527"/>
      <c r="AS363" s="528"/>
      <c r="AT363" s="529"/>
      <c r="AU363" s="529"/>
      <c r="AV363" s="529"/>
      <c r="AW363" s="529"/>
      <c r="AX363" s="529"/>
      <c r="AY363" s="529"/>
      <c r="AZ363" s="529"/>
    </row>
    <row r="364" spans="1:52" s="530" customFormat="1" ht="32.25" customHeight="1">
      <c r="A364" s="372" t="s">
        <v>789</v>
      </c>
      <c r="B364" s="190" t="s">
        <v>301</v>
      </c>
      <c r="C364" s="190" t="s">
        <v>301</v>
      </c>
      <c r="D364" s="191" t="s">
        <v>543</v>
      </c>
      <c r="E364" s="191"/>
      <c r="F364" s="191" t="s">
        <v>396</v>
      </c>
      <c r="G364" s="497">
        <v>0.25</v>
      </c>
      <c r="H364" s="573" t="s">
        <v>1019</v>
      </c>
      <c r="I364" s="575"/>
      <c r="J364" s="191"/>
      <c r="K364" s="191"/>
      <c r="L364" s="232"/>
      <c r="M364" s="160"/>
      <c r="N364" s="305">
        <f>H364+I364+J364+K364+L364+M364</f>
        <v>5815</v>
      </c>
      <c r="O364" s="160"/>
      <c r="P364" s="160"/>
      <c r="Q364" s="160"/>
      <c r="R364" s="160">
        <f>N364*20%</f>
        <v>1163</v>
      </c>
      <c r="S364" s="123">
        <f>(N364+R364)*G364</f>
        <v>1744.5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>
        <v>1</v>
      </c>
      <c r="AD364" s="399">
        <f>IF(AC364=1,G364,0)</f>
        <v>0.25</v>
      </c>
      <c r="AE364" s="400">
        <f>IF(AC364=1,S364,0)</f>
        <v>1744.5</v>
      </c>
      <c r="AF364" s="399"/>
      <c r="AG364" s="400"/>
      <c r="AH364" s="399"/>
      <c r="AI364" s="400"/>
      <c r="AJ364" s="399"/>
      <c r="AK364" s="401"/>
      <c r="AL364" s="527"/>
      <c r="AM364" s="527"/>
      <c r="AN364" s="527"/>
      <c r="AO364" s="527"/>
      <c r="AP364" s="527"/>
      <c r="AQ364" s="527"/>
      <c r="AR364" s="527"/>
      <c r="AS364" s="528"/>
      <c r="AT364" s="529"/>
      <c r="AU364" s="529"/>
      <c r="AV364" s="529"/>
      <c r="AW364" s="529"/>
      <c r="AX364" s="529"/>
      <c r="AY364" s="529"/>
      <c r="AZ364" s="529"/>
    </row>
    <row r="365" spans="1:52" s="530" customFormat="1" ht="32.25" customHeight="1">
      <c r="A365" s="372" t="s">
        <v>789</v>
      </c>
      <c r="B365" s="190" t="s">
        <v>1004</v>
      </c>
      <c r="C365" s="190" t="s">
        <v>1003</v>
      </c>
      <c r="D365" s="191" t="s">
        <v>543</v>
      </c>
      <c r="E365" s="191"/>
      <c r="F365" s="191" t="s">
        <v>396</v>
      </c>
      <c r="G365" s="497">
        <v>1</v>
      </c>
      <c r="H365" s="573" t="s">
        <v>1019</v>
      </c>
      <c r="I365" s="575"/>
      <c r="J365" s="191"/>
      <c r="K365" s="191"/>
      <c r="L365" s="232"/>
      <c r="M365" s="160"/>
      <c r="N365" s="245">
        <f t="shared" ref="N365" si="252">H365+I365+J365+K365+L365+M365</f>
        <v>5815</v>
      </c>
      <c r="O365" s="160"/>
      <c r="P365" s="160"/>
      <c r="Q365" s="160"/>
      <c r="R365" s="160"/>
      <c r="S365" s="123">
        <f t="shared" ref="S365:S372" si="253">(N365+R365)*G365</f>
        <v>5815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9"/>
      <c r="AE365" s="400"/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15" customHeight="1">
      <c r="A366" s="372" t="s">
        <v>789</v>
      </c>
      <c r="B366" s="663" t="s">
        <v>1005</v>
      </c>
      <c r="C366" s="190" t="s">
        <v>1005</v>
      </c>
      <c r="D366" s="191" t="s">
        <v>543</v>
      </c>
      <c r="E366" s="191"/>
      <c r="F366" s="191" t="s">
        <v>396</v>
      </c>
      <c r="G366" s="497">
        <v>1</v>
      </c>
      <c r="H366" s="573" t="s">
        <v>1019</v>
      </c>
      <c r="I366" s="575"/>
      <c r="J366" s="191"/>
      <c r="K366" s="191"/>
      <c r="L366" s="232"/>
      <c r="M366" s="160"/>
      <c r="N366" s="245">
        <f t="shared" ref="N366:N367" si="254">H366+I366+J366+K366+L366+M366</f>
        <v>5815</v>
      </c>
      <c r="O366" s="160"/>
      <c r="P366" s="160"/>
      <c r="Q366" s="160"/>
      <c r="R366" s="160"/>
      <c r="S366" s="123">
        <f t="shared" si="253"/>
        <v>5815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9"/>
      <c r="AE366" s="400"/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15" customHeight="1">
      <c r="A367" s="372" t="s">
        <v>789</v>
      </c>
      <c r="B367" s="663" t="s">
        <v>590</v>
      </c>
      <c r="C367" s="663" t="s">
        <v>590</v>
      </c>
      <c r="D367" s="191" t="s">
        <v>594</v>
      </c>
      <c r="E367" s="201" t="s">
        <v>595</v>
      </c>
      <c r="F367" s="201" t="s">
        <v>396</v>
      </c>
      <c r="G367" s="581">
        <v>1</v>
      </c>
      <c r="H367" s="573" t="s">
        <v>1019</v>
      </c>
      <c r="I367" s="575"/>
      <c r="J367" s="191"/>
      <c r="K367" s="191"/>
      <c r="L367" s="232"/>
      <c r="M367" s="160"/>
      <c r="N367" s="245">
        <f t="shared" si="254"/>
        <v>5815</v>
      </c>
      <c r="O367" s="160"/>
      <c r="P367" s="160"/>
      <c r="Q367" s="160"/>
      <c r="R367" s="160"/>
      <c r="S367" s="123">
        <f t="shared" si="253"/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.75">
      <c r="A368" s="372" t="s">
        <v>789</v>
      </c>
      <c r="B368" s="653" t="s">
        <v>696</v>
      </c>
      <c r="C368" s="653" t="s">
        <v>696</v>
      </c>
      <c r="D368" s="191" t="s">
        <v>543</v>
      </c>
      <c r="E368" s="191" t="s">
        <v>1009</v>
      </c>
      <c r="F368" s="191" t="s">
        <v>396</v>
      </c>
      <c r="G368" s="497">
        <v>0.5</v>
      </c>
      <c r="H368" s="573" t="s">
        <v>1019</v>
      </c>
      <c r="I368" s="575"/>
      <c r="J368" s="191"/>
      <c r="K368" s="191"/>
      <c r="L368" s="232"/>
      <c r="M368" s="160"/>
      <c r="N368" s="305">
        <f>H368+I368+J368+K368+L368+M368</f>
        <v>5815</v>
      </c>
      <c r="O368" s="160"/>
      <c r="P368" s="160"/>
      <c r="Q368" s="160"/>
      <c r="R368" s="160">
        <f t="shared" ref="R368:R373" si="255">N368*20%</f>
        <v>1163</v>
      </c>
      <c r="S368" s="123">
        <f t="shared" si="253"/>
        <v>3489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s="530" customFormat="1" ht="15.75">
      <c r="A369" s="372" t="s">
        <v>789</v>
      </c>
      <c r="B369" s="653" t="s">
        <v>1006</v>
      </c>
      <c r="C369" s="653" t="s">
        <v>1006</v>
      </c>
      <c r="D369" s="191" t="s">
        <v>543</v>
      </c>
      <c r="E369" s="191"/>
      <c r="F369" s="191" t="s">
        <v>396</v>
      </c>
      <c r="G369" s="497">
        <v>3</v>
      </c>
      <c r="H369" s="573" t="s">
        <v>1019</v>
      </c>
      <c r="I369" s="575"/>
      <c r="J369" s="191"/>
      <c r="K369" s="191"/>
      <c r="L369" s="232"/>
      <c r="M369" s="160"/>
      <c r="N369" s="245">
        <f t="shared" ref="N369" si="256">H369+I369+J369+K369+L369+M369</f>
        <v>5815</v>
      </c>
      <c r="O369" s="160"/>
      <c r="P369" s="160"/>
      <c r="Q369" s="160"/>
      <c r="R369" s="160"/>
      <c r="S369" s="123">
        <f t="shared" si="253"/>
        <v>17445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9"/>
      <c r="AE369" s="400"/>
      <c r="AF369" s="399"/>
      <c r="AG369" s="400"/>
      <c r="AH369" s="399"/>
      <c r="AI369" s="400"/>
      <c r="AJ369" s="399"/>
      <c r="AK369" s="401"/>
      <c r="AL369" s="527"/>
      <c r="AM369" s="527"/>
      <c r="AN369" s="527"/>
      <c r="AO369" s="527"/>
      <c r="AP369" s="527"/>
      <c r="AQ369" s="527"/>
      <c r="AR369" s="527"/>
      <c r="AS369" s="528"/>
      <c r="AT369" s="529"/>
      <c r="AU369" s="529"/>
      <c r="AV369" s="529"/>
      <c r="AW369" s="529"/>
      <c r="AX369" s="529"/>
      <c r="AY369" s="529"/>
      <c r="AZ369" s="529"/>
    </row>
    <row r="370" spans="1:52" s="530" customFormat="1" ht="15.75">
      <c r="A370" s="372" t="s">
        <v>789</v>
      </c>
      <c r="B370" s="653" t="s">
        <v>126</v>
      </c>
      <c r="C370" s="653" t="s">
        <v>126</v>
      </c>
      <c r="D370" s="195" t="s">
        <v>543</v>
      </c>
      <c r="E370" s="195"/>
      <c r="F370" s="195" t="s">
        <v>398</v>
      </c>
      <c r="G370" s="572">
        <v>2</v>
      </c>
      <c r="H370" s="602">
        <v>5527</v>
      </c>
      <c r="I370" s="592"/>
      <c r="J370" s="195"/>
      <c r="K370" s="195"/>
      <c r="L370" s="244"/>
      <c r="M370" s="160"/>
      <c r="N370" s="245">
        <f t="shared" ref="N370:N371" si="257">H370+I370+J370+K370+L370+M370</f>
        <v>5527</v>
      </c>
      <c r="O370" s="196"/>
      <c r="P370" s="196"/>
      <c r="Q370" s="196"/>
      <c r="R370" s="160"/>
      <c r="S370" s="123">
        <f>(N370+R370)*G370</f>
        <v>11054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9"/>
      <c r="AE370" s="400"/>
      <c r="AF370" s="399"/>
      <c r="AG370" s="400"/>
      <c r="AH370" s="399"/>
      <c r="AI370" s="400"/>
      <c r="AJ370" s="399"/>
      <c r="AK370" s="401"/>
      <c r="AL370" s="527"/>
      <c r="AM370" s="527"/>
      <c r="AN370" s="527"/>
      <c r="AO370" s="527"/>
      <c r="AP370" s="527"/>
      <c r="AQ370" s="527"/>
      <c r="AR370" s="527"/>
      <c r="AS370" s="528"/>
      <c r="AT370" s="529"/>
      <c r="AU370" s="529"/>
      <c r="AV370" s="529"/>
      <c r="AW370" s="529"/>
      <c r="AX370" s="529"/>
      <c r="AY370" s="529"/>
      <c r="AZ370" s="529"/>
    </row>
    <row r="371" spans="1:52" s="530" customFormat="1" ht="15.75">
      <c r="A371" s="372" t="s">
        <v>790</v>
      </c>
      <c r="B371" s="653" t="s">
        <v>1007</v>
      </c>
      <c r="C371" s="653" t="s">
        <v>1007</v>
      </c>
      <c r="D371" s="191" t="s">
        <v>1010</v>
      </c>
      <c r="E371" s="191"/>
      <c r="F371" s="191" t="s">
        <v>397</v>
      </c>
      <c r="G371" s="497">
        <v>2</v>
      </c>
      <c r="H371" s="573" t="s">
        <v>1023</v>
      </c>
      <c r="I371" s="575"/>
      <c r="J371" s="191"/>
      <c r="K371" s="191"/>
      <c r="L371" s="232"/>
      <c r="M371" s="160"/>
      <c r="N371" s="245">
        <f t="shared" si="257"/>
        <v>4633</v>
      </c>
      <c r="O371" s="160"/>
      <c r="P371" s="160"/>
      <c r="Q371" s="160"/>
      <c r="R371" s="160"/>
      <c r="S371" s="123">
        <f t="shared" si="253"/>
        <v>9266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399"/>
      <c r="AE371" s="400"/>
      <c r="AF371" s="399"/>
      <c r="AG371" s="400"/>
      <c r="AH371" s="399"/>
      <c r="AI371" s="400"/>
      <c r="AJ371" s="399"/>
      <c r="AK371" s="401"/>
      <c r="AL371" s="527"/>
      <c r="AM371" s="527"/>
      <c r="AN371" s="527"/>
      <c r="AO371" s="527"/>
      <c r="AP371" s="527"/>
      <c r="AQ371" s="527"/>
      <c r="AR371" s="527"/>
      <c r="AS371" s="528"/>
      <c r="AT371" s="529"/>
      <c r="AU371" s="529"/>
      <c r="AV371" s="529"/>
      <c r="AW371" s="529"/>
      <c r="AX371" s="529"/>
      <c r="AY371" s="529"/>
      <c r="AZ371" s="529"/>
    </row>
    <row r="372" spans="1:52" s="530" customFormat="1" ht="15.75">
      <c r="A372" s="372" t="s">
        <v>790</v>
      </c>
      <c r="B372" s="653" t="s">
        <v>1008</v>
      </c>
      <c r="C372" s="653" t="s">
        <v>1008</v>
      </c>
      <c r="D372" s="191" t="s">
        <v>1010</v>
      </c>
      <c r="E372" s="191"/>
      <c r="F372" s="191" t="s">
        <v>397</v>
      </c>
      <c r="G372" s="497">
        <v>2</v>
      </c>
      <c r="H372" s="573" t="s">
        <v>1023</v>
      </c>
      <c r="I372" s="575"/>
      <c r="J372" s="191"/>
      <c r="K372" s="191"/>
      <c r="L372" s="232"/>
      <c r="M372" s="160"/>
      <c r="N372" s="245">
        <f t="shared" ref="N372" si="258">H372+I372+J372+K372+L372+M372</f>
        <v>4633</v>
      </c>
      <c r="O372" s="160"/>
      <c r="P372" s="160"/>
      <c r="Q372" s="160"/>
      <c r="R372" s="160"/>
      <c r="S372" s="123">
        <f t="shared" si="253"/>
        <v>9266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399"/>
      <c r="AE372" s="400"/>
      <c r="AF372" s="399"/>
      <c r="AG372" s="400"/>
      <c r="AH372" s="399"/>
      <c r="AI372" s="400"/>
      <c r="AJ372" s="399"/>
      <c r="AK372" s="401"/>
      <c r="AL372" s="527"/>
      <c r="AM372" s="527"/>
      <c r="AN372" s="527"/>
      <c r="AO372" s="527"/>
      <c r="AP372" s="527"/>
      <c r="AQ372" s="527"/>
      <c r="AR372" s="527"/>
      <c r="AS372" s="528"/>
      <c r="AT372" s="529"/>
      <c r="AU372" s="529"/>
      <c r="AV372" s="529"/>
      <c r="AW372" s="529"/>
      <c r="AX372" s="529"/>
      <c r="AY372" s="529"/>
      <c r="AZ372" s="529"/>
    </row>
    <row r="373" spans="1:52" ht="30">
      <c r="A373" s="372" t="s">
        <v>790</v>
      </c>
      <c r="B373" s="190" t="s">
        <v>1058</v>
      </c>
      <c r="C373" s="379" t="s">
        <v>21</v>
      </c>
      <c r="D373" s="191" t="s">
        <v>504</v>
      </c>
      <c r="E373" s="191"/>
      <c r="F373" s="191" t="s">
        <v>400</v>
      </c>
      <c r="G373" s="497">
        <v>1</v>
      </c>
      <c r="H373" s="575" t="s">
        <v>1018</v>
      </c>
      <c r="I373" s="585">
        <f>H373*10%</f>
        <v>524</v>
      </c>
      <c r="J373" s="191"/>
      <c r="K373" s="191"/>
      <c r="L373" s="232"/>
      <c r="M373" s="160"/>
      <c r="N373" s="305">
        <f t="shared" ref="N373:N380" si="259">H373+I373+J373+K373+L373+M373</f>
        <v>5764</v>
      </c>
      <c r="O373" s="160"/>
      <c r="P373" s="160"/>
      <c r="Q373" s="160"/>
      <c r="R373" s="160">
        <f t="shared" si="255"/>
        <v>1152.8</v>
      </c>
      <c r="S373" s="123">
        <f t="shared" ref="S373:S377" si="260">G373*N373+(P373+R373)+O373</f>
        <v>6916.8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62">
        <v>2</v>
      </c>
      <c r="AD373" s="96">
        <f>IF(AC373=1,G373,0)</f>
        <v>0</v>
      </c>
      <c r="AE373" s="175">
        <f>IF(AC373=1,S373,0)</f>
        <v>0</v>
      </c>
      <c r="AF373" s="96">
        <f>IF(AC373=2,G373,0)</f>
        <v>1</v>
      </c>
      <c r="AG373" s="175">
        <f>IF(AC373=2,S373,0)</f>
        <v>6916.8</v>
      </c>
      <c r="AH373" s="96">
        <f>IF(AC373=3,G373,0)</f>
        <v>0</v>
      </c>
      <c r="AI373" s="175">
        <f>IF(AC373=3,S373,0)</f>
        <v>0</v>
      </c>
      <c r="AJ373" s="96">
        <f>IF(AC373=4,G373,0)</f>
        <v>0</v>
      </c>
      <c r="AK373" s="174">
        <f>IF(AC373=4,S373,0)</f>
        <v>0</v>
      </c>
    </row>
    <row r="374" spans="1:52" s="230" customFormat="1" ht="30">
      <c r="A374" s="372" t="s">
        <v>790</v>
      </c>
      <c r="B374" s="190" t="s">
        <v>89</v>
      </c>
      <c r="C374" s="190" t="s">
        <v>968</v>
      </c>
      <c r="D374" s="191" t="s">
        <v>504</v>
      </c>
      <c r="E374" s="191"/>
      <c r="F374" s="191" t="s">
        <v>398</v>
      </c>
      <c r="G374" s="497">
        <v>2</v>
      </c>
      <c r="H374" s="602">
        <v>5527</v>
      </c>
      <c r="I374" s="575"/>
      <c r="J374" s="191"/>
      <c r="K374" s="191"/>
      <c r="L374" s="366"/>
      <c r="M374" s="532"/>
      <c r="N374" s="305">
        <f>H374+I374+J374+K374+L374+M374</f>
        <v>5527</v>
      </c>
      <c r="O374" s="160"/>
      <c r="P374" s="160"/>
      <c r="Q374" s="160"/>
      <c r="R374" s="160">
        <f>N374*30%</f>
        <v>1658.1</v>
      </c>
      <c r="S374" s="123">
        <f t="shared" si="260"/>
        <v>12712.1</v>
      </c>
      <c r="T374" s="314"/>
      <c r="U374" s="314"/>
      <c r="V374" s="314"/>
      <c r="W374" s="314"/>
      <c r="X374" s="314"/>
      <c r="Y374" s="314"/>
      <c r="Z374" s="314"/>
      <c r="AA374" s="314"/>
      <c r="AB374" s="142"/>
      <c r="AC374" s="223"/>
      <c r="AD374" s="224"/>
      <c r="AE374" s="225"/>
      <c r="AF374" s="224"/>
      <c r="AG374" s="225"/>
      <c r="AH374" s="224"/>
      <c r="AI374" s="225"/>
      <c r="AJ374" s="224"/>
      <c r="AK374" s="226"/>
      <c r="AL374" s="227"/>
      <c r="AM374" s="227"/>
      <c r="AN374" s="227"/>
      <c r="AO374" s="227"/>
      <c r="AP374" s="227"/>
      <c r="AQ374" s="227"/>
      <c r="AR374" s="227"/>
      <c r="AS374" s="228"/>
      <c r="AT374" s="229"/>
      <c r="AU374" s="229"/>
      <c r="AV374" s="229"/>
      <c r="AW374" s="229"/>
      <c r="AX374" s="229"/>
      <c r="AY374" s="229"/>
      <c r="AZ374" s="229"/>
    </row>
    <row r="375" spans="1:52" s="230" customFormat="1" ht="30">
      <c r="A375" s="372" t="s">
        <v>790</v>
      </c>
      <c r="B375" s="190" t="s">
        <v>1059</v>
      </c>
      <c r="C375" s="190" t="s">
        <v>968</v>
      </c>
      <c r="D375" s="191" t="s">
        <v>504</v>
      </c>
      <c r="E375" s="191"/>
      <c r="F375" s="191" t="s">
        <v>400</v>
      </c>
      <c r="G375" s="497">
        <v>5</v>
      </c>
      <c r="H375" s="602">
        <v>5240</v>
      </c>
      <c r="I375" s="575"/>
      <c r="J375" s="191"/>
      <c r="K375" s="191"/>
      <c r="L375" s="366"/>
      <c r="M375" s="532"/>
      <c r="N375" s="305">
        <f>H375+I375+J375+K375+L375+M375</f>
        <v>5240</v>
      </c>
      <c r="O375" s="160"/>
      <c r="P375" s="160"/>
      <c r="Q375" s="160"/>
      <c r="R375" s="160">
        <f>N375*30%</f>
        <v>1572</v>
      </c>
      <c r="S375" s="123">
        <f t="shared" ref="S375" si="261">G375*N375+(P375+R375)+O375</f>
        <v>27772</v>
      </c>
      <c r="T375" s="314"/>
      <c r="U375" s="314"/>
      <c r="V375" s="314"/>
      <c r="W375" s="314"/>
      <c r="X375" s="314"/>
      <c r="Y375" s="314"/>
      <c r="Z375" s="314"/>
      <c r="AA375" s="314"/>
      <c r="AB375" s="142"/>
      <c r="AC375" s="223"/>
      <c r="AD375" s="224"/>
      <c r="AE375" s="225"/>
      <c r="AF375" s="224"/>
      <c r="AG375" s="225"/>
      <c r="AH375" s="224"/>
      <c r="AI375" s="225"/>
      <c r="AJ375" s="224"/>
      <c r="AK375" s="226"/>
      <c r="AL375" s="227"/>
      <c r="AM375" s="227"/>
      <c r="AN375" s="227"/>
      <c r="AO375" s="227"/>
      <c r="AP375" s="227"/>
      <c r="AQ375" s="227"/>
      <c r="AR375" s="227"/>
      <c r="AS375" s="228"/>
      <c r="AT375" s="229"/>
      <c r="AU375" s="229"/>
      <c r="AV375" s="229"/>
      <c r="AW375" s="229"/>
      <c r="AX375" s="229"/>
      <c r="AY375" s="229"/>
      <c r="AZ375" s="229"/>
    </row>
    <row r="376" spans="1:52" s="230" customFormat="1" ht="30">
      <c r="A376" s="372" t="s">
        <v>790</v>
      </c>
      <c r="B376" s="190" t="s">
        <v>555</v>
      </c>
      <c r="C376" s="190" t="s">
        <v>303</v>
      </c>
      <c r="D376" s="311" t="s">
        <v>504</v>
      </c>
      <c r="E376" s="311"/>
      <c r="F376" s="311" t="s">
        <v>398</v>
      </c>
      <c r="G376" s="497">
        <v>1</v>
      </c>
      <c r="H376" s="602">
        <v>5527</v>
      </c>
      <c r="I376" s="598"/>
      <c r="J376" s="311"/>
      <c r="K376" s="311"/>
      <c r="L376" s="315"/>
      <c r="M376" s="316"/>
      <c r="N376" s="305">
        <f>H376+I376+J376+K376+L376+M376</f>
        <v>5527</v>
      </c>
      <c r="O376" s="313"/>
      <c r="P376" s="313"/>
      <c r="Q376" s="313"/>
      <c r="R376" s="160">
        <f>N376*30%</f>
        <v>1658.1</v>
      </c>
      <c r="S376" s="123">
        <f t="shared" si="260"/>
        <v>7185.1</v>
      </c>
      <c r="T376" s="314"/>
      <c r="U376" s="314"/>
      <c r="V376" s="314"/>
      <c r="W376" s="314"/>
      <c r="X376" s="314"/>
      <c r="Y376" s="314"/>
      <c r="Z376" s="314"/>
      <c r="AA376" s="314"/>
      <c r="AB376" s="142"/>
      <c r="AC376" s="223"/>
      <c r="AD376" s="224"/>
      <c r="AE376" s="225"/>
      <c r="AF376" s="224"/>
      <c r="AG376" s="225"/>
      <c r="AH376" s="224"/>
      <c r="AI376" s="225"/>
      <c r="AJ376" s="224"/>
      <c r="AK376" s="226"/>
      <c r="AL376" s="227"/>
      <c r="AM376" s="227"/>
      <c r="AN376" s="227"/>
      <c r="AO376" s="227"/>
      <c r="AP376" s="227"/>
      <c r="AQ376" s="227"/>
      <c r="AR376" s="227"/>
      <c r="AS376" s="228"/>
      <c r="AT376" s="229"/>
      <c r="AU376" s="229"/>
      <c r="AV376" s="229"/>
      <c r="AW376" s="229"/>
      <c r="AX376" s="229"/>
      <c r="AY376" s="229"/>
      <c r="AZ376" s="229"/>
    </row>
    <row r="377" spans="1:52">
      <c r="A377" s="372" t="s">
        <v>790</v>
      </c>
      <c r="B377" s="190" t="s">
        <v>556</v>
      </c>
      <c r="C377" s="190" t="s">
        <v>303</v>
      </c>
      <c r="D377" s="191" t="s">
        <v>504</v>
      </c>
      <c r="E377" s="195"/>
      <c r="F377" s="195" t="s">
        <v>397</v>
      </c>
      <c r="G377" s="572">
        <v>1</v>
      </c>
      <c r="H377" s="497">
        <v>4633</v>
      </c>
      <c r="I377" s="592"/>
      <c r="J377" s="195"/>
      <c r="K377" s="195"/>
      <c r="L377" s="244"/>
      <c r="M377" s="160"/>
      <c r="N377" s="245">
        <f t="shared" si="259"/>
        <v>4633</v>
      </c>
      <c r="O377" s="196"/>
      <c r="P377" s="196"/>
      <c r="Q377" s="196"/>
      <c r="R377" s="160">
        <f t="shared" ref="R377" si="262">N377*30%</f>
        <v>1389.9</v>
      </c>
      <c r="S377" s="123">
        <f t="shared" si="260"/>
        <v>6022.9</v>
      </c>
      <c r="T377" s="142"/>
      <c r="U377" s="142"/>
      <c r="V377" s="142"/>
      <c r="W377" s="142"/>
      <c r="X377" s="142"/>
      <c r="Y377" s="142"/>
      <c r="Z377" s="142"/>
      <c r="AA377" s="142"/>
      <c r="AB377" s="142"/>
    </row>
    <row r="378" spans="1:52" ht="30">
      <c r="A378" s="372" t="s">
        <v>789</v>
      </c>
      <c r="B378" s="190" t="s">
        <v>1011</v>
      </c>
      <c r="C378" s="194" t="s">
        <v>734</v>
      </c>
      <c r="D378" s="195" t="s">
        <v>543</v>
      </c>
      <c r="E378" s="195"/>
      <c r="F378" s="195" t="s">
        <v>398</v>
      </c>
      <c r="G378" s="572">
        <v>1</v>
      </c>
      <c r="H378" s="602">
        <v>5527</v>
      </c>
      <c r="I378" s="592"/>
      <c r="J378" s="195"/>
      <c r="K378" s="195"/>
      <c r="L378" s="244"/>
      <c r="M378" s="160"/>
      <c r="N378" s="245">
        <f t="shared" ref="N378:N379" si="263">H378+I378+J378+K378+L378+M378</f>
        <v>5527</v>
      </c>
      <c r="O378" s="196"/>
      <c r="P378" s="196"/>
      <c r="Q378" s="196"/>
      <c r="R378" s="196"/>
      <c r="S378" s="123">
        <f t="shared" ref="S378" si="264">(N378+R378)*G378</f>
        <v>5527</v>
      </c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 ht="15.75" thickBot="1">
      <c r="A379" s="372" t="s">
        <v>791</v>
      </c>
      <c r="B379" s="190" t="s">
        <v>334</v>
      </c>
      <c r="C379" s="190" t="s">
        <v>334</v>
      </c>
      <c r="D379" s="191" t="s">
        <v>510</v>
      </c>
      <c r="E379" s="191" t="s">
        <v>633</v>
      </c>
      <c r="F379" s="191" t="s">
        <v>399</v>
      </c>
      <c r="G379" s="497">
        <v>1</v>
      </c>
      <c r="H379" s="573" t="s">
        <v>1020</v>
      </c>
      <c r="I379" s="575"/>
      <c r="J379" s="191"/>
      <c r="K379" s="191"/>
      <c r="L379" s="189"/>
      <c r="M379" s="160"/>
      <c r="N379" s="245">
        <f t="shared" si="263"/>
        <v>4058</v>
      </c>
      <c r="O379" s="160"/>
      <c r="P379" s="160"/>
      <c r="Q379" s="160"/>
      <c r="R379" s="160"/>
      <c r="S379" s="123">
        <f t="shared" ref="S379" si="265">G379*N379+(P379+R379)+O379</f>
        <v>4058</v>
      </c>
      <c r="T379" s="193"/>
      <c r="U379" s="142"/>
      <c r="V379" s="142"/>
      <c r="W379" s="142"/>
      <c r="X379" s="142"/>
      <c r="Y379" s="142"/>
      <c r="Z379" s="142"/>
      <c r="AA379" s="142"/>
      <c r="AB379" s="142"/>
      <c r="AC379" s="162">
        <v>4</v>
      </c>
      <c r="AD379" s="96">
        <f t="shared" ref="AD379" si="266">IF(AC379=1,G379,0)</f>
        <v>0</v>
      </c>
      <c r="AE379" s="175">
        <f t="shared" ref="AE379" si="267">IF(AC379=1,S379,0)</f>
        <v>0</v>
      </c>
      <c r="AF379" s="96">
        <f t="shared" ref="AF379" si="268">IF(AC379=2,G379,0)</f>
        <v>0</v>
      </c>
      <c r="AG379" s="175">
        <f t="shared" ref="AG379" si="269">IF(AC379=2,S379,0)</f>
        <v>0</v>
      </c>
      <c r="AH379" s="96">
        <f t="shared" ref="AH379" si="270">IF(AC379=3,G379,0)</f>
        <v>0</v>
      </c>
      <c r="AI379" s="175">
        <f t="shared" ref="AI379" si="271">IF(AC379=3,S379,0)</f>
        <v>0</v>
      </c>
      <c r="AJ379" s="96">
        <f t="shared" ref="AJ379" si="272">IF(AC379=4,G379,0)</f>
        <v>1</v>
      </c>
      <c r="AK379" s="174">
        <f t="shared" ref="AK379" si="273">IF(AC379=4,S379,0)</f>
        <v>4058</v>
      </c>
    </row>
    <row r="380" spans="1:52" ht="45.75" thickBot="1">
      <c r="A380" s="372" t="s">
        <v>792</v>
      </c>
      <c r="B380" s="200" t="s">
        <v>269</v>
      </c>
      <c r="C380" s="654" t="s">
        <v>801</v>
      </c>
      <c r="D380" s="234" t="s">
        <v>507</v>
      </c>
      <c r="E380" s="234"/>
      <c r="F380" s="234" t="s">
        <v>401</v>
      </c>
      <c r="G380" s="655">
        <v>4.5</v>
      </c>
      <c r="H380" s="656">
        <v>3770</v>
      </c>
      <c r="I380" s="657"/>
      <c r="J380" s="234"/>
      <c r="K380" s="234"/>
      <c r="L380" s="658"/>
      <c r="M380" s="473"/>
      <c r="N380" s="330">
        <f t="shared" si="259"/>
        <v>3770</v>
      </c>
      <c r="O380" s="659"/>
      <c r="P380" s="659"/>
      <c r="Q380" s="659"/>
      <c r="R380" s="659"/>
      <c r="S380" s="660">
        <f>G380*N380+(P380+R380)+O380</f>
        <v>16965</v>
      </c>
      <c r="T380" s="142"/>
      <c r="U380" s="142"/>
      <c r="V380" s="142"/>
      <c r="W380" s="142"/>
      <c r="X380" s="142"/>
      <c r="Y380" s="142"/>
      <c r="Z380" s="142"/>
      <c r="AA380" s="142"/>
      <c r="AB380" s="142"/>
      <c r="AC380" s="162">
        <v>3</v>
      </c>
      <c r="AD380" s="96">
        <f>IF(AC380=1,G380,0)</f>
        <v>0</v>
      </c>
      <c r="AE380" s="175">
        <f>IF(AC380=1,S380,0)</f>
        <v>0</v>
      </c>
      <c r="AF380" s="96">
        <f>IF(AC380=2,G380,0)</f>
        <v>0</v>
      </c>
      <c r="AG380" s="175">
        <f>IF(AC380=2,S380,0)</f>
        <v>0</v>
      </c>
      <c r="AH380" s="96">
        <f>IF(AC380=3,G380,0)</f>
        <v>4.5</v>
      </c>
      <c r="AI380" s="175">
        <f>IF(AC380=3,S380,0)</f>
        <v>16965</v>
      </c>
      <c r="AJ380" s="96">
        <f>IF(AC380=4,G380,0)</f>
        <v>0</v>
      </c>
      <c r="AK380" s="174">
        <f>IF(AC380=4,S380,0)</f>
        <v>0</v>
      </c>
    </row>
    <row r="381" spans="1:52" s="168" customFormat="1">
      <c r="A381" s="275"/>
      <c r="B381" s="300" t="s">
        <v>680</v>
      </c>
      <c r="C381" s="301"/>
      <c r="D381" s="301"/>
      <c r="E381" s="301"/>
      <c r="F381" s="301"/>
      <c r="G381" s="317">
        <f>SUM(G363:G380)</f>
        <v>30.25</v>
      </c>
      <c r="H381" s="318"/>
      <c r="I381" s="301"/>
      <c r="J381" s="301"/>
      <c r="K381" s="301"/>
      <c r="L381" s="301"/>
      <c r="M381" s="280"/>
      <c r="N381" s="283"/>
      <c r="O381" s="282">
        <f>SUM(O364:O380)</f>
        <v>0</v>
      </c>
      <c r="P381" s="282"/>
      <c r="Q381" s="282"/>
      <c r="R381" s="282"/>
      <c r="S381" s="317">
        <f>SUM(S363:S380)</f>
        <v>163264.9</v>
      </c>
      <c r="T381" s="317"/>
      <c r="U381" s="317"/>
      <c r="V381" s="317"/>
      <c r="W381" s="317"/>
      <c r="X381" s="317"/>
      <c r="Y381" s="317"/>
      <c r="Z381" s="317"/>
      <c r="AA381" s="317"/>
      <c r="AB381" s="317">
        <f>SUM(G364:G380)</f>
        <v>29.25</v>
      </c>
      <c r="AC381" s="169"/>
      <c r="AD381" s="170">
        <f t="shared" ref="AD381:AK381" si="274">SUM(AD364:AD380)</f>
        <v>0.25</v>
      </c>
      <c r="AE381" s="171">
        <f t="shared" si="274"/>
        <v>1744.5</v>
      </c>
      <c r="AF381" s="170">
        <f t="shared" si="274"/>
        <v>1</v>
      </c>
      <c r="AG381" s="171">
        <f t="shared" si="274"/>
        <v>6916.8</v>
      </c>
      <c r="AH381" s="170">
        <f t="shared" si="274"/>
        <v>4.5</v>
      </c>
      <c r="AI381" s="171">
        <f t="shared" si="274"/>
        <v>16965</v>
      </c>
      <c r="AJ381" s="170">
        <f t="shared" si="274"/>
        <v>1</v>
      </c>
      <c r="AK381" s="171">
        <f t="shared" si="274"/>
        <v>4058</v>
      </c>
      <c r="AL381" s="185">
        <f t="shared" ref="AL381:AS381" si="275">AD381</f>
        <v>0.25</v>
      </c>
      <c r="AM381" s="185">
        <f t="shared" si="275"/>
        <v>1744.5</v>
      </c>
      <c r="AN381" s="185">
        <f t="shared" si="275"/>
        <v>1</v>
      </c>
      <c r="AO381" s="185">
        <f t="shared" si="275"/>
        <v>6916.8</v>
      </c>
      <c r="AP381" s="185">
        <f t="shared" si="275"/>
        <v>4.5</v>
      </c>
      <c r="AQ381" s="185">
        <f t="shared" si="275"/>
        <v>16965</v>
      </c>
      <c r="AR381" s="185">
        <f t="shared" si="275"/>
        <v>1</v>
      </c>
      <c r="AS381" s="186">
        <f t="shared" si="275"/>
        <v>4058</v>
      </c>
      <c r="AT381" s="91"/>
      <c r="AU381" s="91"/>
      <c r="AV381" s="91"/>
      <c r="AW381" s="91"/>
      <c r="AX381" s="91"/>
      <c r="AY381" s="91"/>
      <c r="AZ381" s="91"/>
    </row>
    <row r="382" spans="1:52">
      <c r="A382" s="284"/>
      <c r="B382" s="303" t="s">
        <v>681</v>
      </c>
      <c r="C382" s="304"/>
      <c r="D382" s="304"/>
      <c r="E382" s="304"/>
      <c r="F382" s="304"/>
      <c r="G382" s="319">
        <f>G363+G364+G365+G366+G368</f>
        <v>3.75</v>
      </c>
      <c r="H382" s="320"/>
      <c r="I382" s="304"/>
      <c r="J382" s="304"/>
      <c r="K382" s="304"/>
      <c r="L382" s="304"/>
      <c r="M382" s="287"/>
      <c r="N382" s="288"/>
      <c r="O382" s="289"/>
      <c r="P382" s="289"/>
      <c r="Q382" s="289"/>
      <c r="R382" s="289"/>
      <c r="S382" s="319">
        <f>S363+S364+S365+S366+S368</f>
        <v>23260</v>
      </c>
      <c r="T382" s="142"/>
      <c r="U382" s="142"/>
      <c r="V382" s="142"/>
      <c r="W382" s="142"/>
      <c r="X382" s="142"/>
      <c r="Y382" s="142"/>
      <c r="Z382" s="142"/>
      <c r="AA382" s="142"/>
      <c r="AB382" s="142"/>
    </row>
    <row r="383" spans="1:52">
      <c r="A383" s="284"/>
      <c r="B383" s="303" t="s">
        <v>692</v>
      </c>
      <c r="C383" s="304"/>
      <c r="D383" s="304"/>
      <c r="E383" s="304"/>
      <c r="F383" s="304"/>
      <c r="G383" s="319">
        <f>SUM(G373:G377)</f>
        <v>10</v>
      </c>
      <c r="H383" s="320"/>
      <c r="I383" s="304"/>
      <c r="J383" s="304"/>
      <c r="K383" s="304"/>
      <c r="L383" s="304"/>
      <c r="M383" s="287"/>
      <c r="N383" s="288"/>
      <c r="O383" s="289">
        <f>SUM(O373:O374)</f>
        <v>0</v>
      </c>
      <c r="P383" s="289"/>
      <c r="Q383" s="289"/>
      <c r="R383" s="289"/>
      <c r="S383" s="319">
        <f>SUM(S373:S377)</f>
        <v>60608.9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 ht="15.75" thickBot="1">
      <c r="A384" s="338"/>
      <c r="B384" s="306" t="s">
        <v>697</v>
      </c>
      <c r="C384" s="307"/>
      <c r="D384" s="307"/>
      <c r="E384" s="307"/>
      <c r="F384" s="307"/>
      <c r="G384" s="321">
        <f>G380</f>
        <v>4.5</v>
      </c>
      <c r="H384" s="558"/>
      <c r="I384" s="556"/>
      <c r="J384" s="556"/>
      <c r="K384" s="556"/>
      <c r="L384" s="556"/>
      <c r="M384" s="559"/>
      <c r="N384" s="341"/>
      <c r="O384" s="342"/>
      <c r="P384" s="342"/>
      <c r="Q384" s="342"/>
      <c r="R384" s="342"/>
      <c r="S384" s="321">
        <f>S380</f>
        <v>16965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>
      <c r="A385" s="338"/>
      <c r="B385" s="339" t="s">
        <v>683</v>
      </c>
      <c r="C385" s="556"/>
      <c r="D385" s="556"/>
      <c r="E385" s="556"/>
      <c r="F385" s="556"/>
      <c r="G385" s="557">
        <f>G367+G369+G370+G371+G372+G378+G379</f>
        <v>12</v>
      </c>
      <c r="H385" s="558"/>
      <c r="I385" s="556"/>
      <c r="J385" s="556"/>
      <c r="K385" s="556"/>
      <c r="L385" s="556"/>
      <c r="M385" s="559"/>
      <c r="N385" s="341"/>
      <c r="O385" s="342">
        <f>O380</f>
        <v>0</v>
      </c>
      <c r="P385" s="342"/>
      <c r="Q385" s="342"/>
      <c r="R385" s="342"/>
      <c r="S385" s="557">
        <f>S378+S379+S370+S371+S372+S369+S367</f>
        <v>62431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 ht="18.75">
      <c r="A386" s="733" t="s">
        <v>1106</v>
      </c>
      <c r="B386" s="734"/>
      <c r="C386" s="734"/>
      <c r="D386" s="734"/>
      <c r="E386" s="734"/>
      <c r="F386" s="734"/>
      <c r="G386" s="734"/>
      <c r="H386" s="734"/>
      <c r="I386" s="734"/>
      <c r="J386" s="734"/>
      <c r="K386" s="734"/>
      <c r="L386" s="734"/>
      <c r="M386" s="734"/>
      <c r="N386" s="734"/>
      <c r="O386" s="734"/>
      <c r="P386" s="734"/>
      <c r="Q386" s="734"/>
      <c r="R386" s="734"/>
      <c r="S386" s="735"/>
      <c r="T386" s="142"/>
      <c r="U386" s="142"/>
      <c r="V386" s="142"/>
      <c r="W386" s="142"/>
      <c r="X386" s="142"/>
      <c r="Y386" s="142"/>
      <c r="Z386" s="142"/>
      <c r="AA386" s="142"/>
      <c r="AB386" s="142"/>
      <c r="AT386" s="726"/>
      <c r="AU386" s="726"/>
      <c r="AV386" s="726"/>
      <c r="AW386" s="726"/>
      <c r="AX386" s="726"/>
      <c r="AY386" s="726"/>
      <c r="AZ386" s="726"/>
    </row>
    <row r="387" spans="1:52" ht="15.75" customHeight="1">
      <c r="A387" s="372" t="s">
        <v>789</v>
      </c>
      <c r="B387" s="190" t="s">
        <v>747</v>
      </c>
      <c r="C387" s="190" t="s">
        <v>747</v>
      </c>
      <c r="D387" s="346" t="s">
        <v>962</v>
      </c>
      <c r="E387" s="346">
        <v>20417</v>
      </c>
      <c r="F387" s="346">
        <v>10</v>
      </c>
      <c r="G387" s="497">
        <v>1</v>
      </c>
      <c r="H387" s="573" t="s">
        <v>1019</v>
      </c>
      <c r="I387" s="575"/>
      <c r="J387" s="575"/>
      <c r="K387" s="191"/>
      <c r="L387" s="160">
        <f>H387*25%</f>
        <v>1453.75</v>
      </c>
      <c r="M387" s="160"/>
      <c r="N387" s="245">
        <f>H387+I387+J387+K387+L387+M387</f>
        <v>7268.75</v>
      </c>
      <c r="O387" s="160"/>
      <c r="P387" s="160"/>
      <c r="Q387" s="160"/>
      <c r="R387" s="160">
        <f>N387*10%</f>
        <v>726.875</v>
      </c>
      <c r="S387" s="123">
        <f>G387*N387+(P387+R387)+O387</f>
        <v>7995.63</v>
      </c>
      <c r="T387" s="562"/>
      <c r="U387" s="142"/>
      <c r="V387" s="142"/>
      <c r="W387" s="142"/>
      <c r="X387" s="142"/>
      <c r="Y387" s="142"/>
      <c r="Z387" s="142"/>
      <c r="AA387" s="142"/>
      <c r="AB387" s="142">
        <f t="shared" ref="AB387" si="276">R387*110.1%</f>
        <v>800.29</v>
      </c>
      <c r="AC387" s="162">
        <v>1</v>
      </c>
      <c r="AD387" s="96">
        <f>IF(AC387=1,G387,0)</f>
        <v>1</v>
      </c>
      <c r="AE387" s="175">
        <f>IF(AC387=1,S387,0)</f>
        <v>7995.63</v>
      </c>
      <c r="AF387" s="96">
        <f>IF(AC387=2,G387,0)</f>
        <v>0</v>
      </c>
      <c r="AG387" s="175">
        <f>IF(AC387=2,S387,0)</f>
        <v>0</v>
      </c>
      <c r="AH387" s="96">
        <f>IF(AC387=3,G387,0)</f>
        <v>0</v>
      </c>
      <c r="AI387" s="175">
        <f>IF(AC387=3,S387,0)</f>
        <v>0</v>
      </c>
      <c r="AJ387" s="96">
        <f>IF(AC387=4,G387,0)</f>
        <v>0</v>
      </c>
      <c r="AK387" s="174">
        <f>IF(AC387=4,S387,0)</f>
        <v>0</v>
      </c>
      <c r="AT387" s="726"/>
      <c r="AU387" s="726"/>
      <c r="AV387" s="726"/>
      <c r="AW387" s="726"/>
      <c r="AX387" s="726"/>
      <c r="AY387" s="726"/>
      <c r="AZ387" s="726"/>
    </row>
    <row r="388" spans="1:52" ht="15" customHeight="1">
      <c r="A388" s="372" t="s">
        <v>789</v>
      </c>
      <c r="B388" s="190" t="s">
        <v>195</v>
      </c>
      <c r="C388" s="190" t="s">
        <v>747</v>
      </c>
      <c r="D388" s="346" t="s">
        <v>962</v>
      </c>
      <c r="E388" s="346">
        <v>20417</v>
      </c>
      <c r="F388" s="346">
        <v>10</v>
      </c>
      <c r="G388" s="497">
        <v>0.25</v>
      </c>
      <c r="H388" s="573" t="s">
        <v>1019</v>
      </c>
      <c r="I388" s="575"/>
      <c r="J388" s="575"/>
      <c r="K388" s="191"/>
      <c r="L388" s="160">
        <f>H388*25%</f>
        <v>1453.75</v>
      </c>
      <c r="M388" s="160"/>
      <c r="N388" s="245">
        <f>H388+I388+J388+K388+L388+M388</f>
        <v>7268.75</v>
      </c>
      <c r="O388" s="160"/>
      <c r="P388" s="160"/>
      <c r="Q388" s="160"/>
      <c r="R388" s="160">
        <f>N388*10%</f>
        <v>726.875</v>
      </c>
      <c r="S388" s="123">
        <f>G388*N388+G388*(P388+R388)+O388</f>
        <v>1998.91</v>
      </c>
      <c r="T388" s="562"/>
      <c r="U388" s="142"/>
      <c r="V388" s="142"/>
      <c r="W388" s="142"/>
      <c r="X388" s="142"/>
      <c r="Y388" s="142"/>
      <c r="Z388" s="142"/>
      <c r="AA388" s="142"/>
      <c r="AB388" s="142">
        <f t="shared" ref="AB388" si="277">R388*110.1%</f>
        <v>800.29</v>
      </c>
      <c r="AC388" s="162">
        <v>1</v>
      </c>
      <c r="AD388" s="96">
        <f>IF(AC388=1,G388,0)</f>
        <v>0.25</v>
      </c>
      <c r="AE388" s="175">
        <f>IF(AC388=1,S388,0)</f>
        <v>1998.91</v>
      </c>
      <c r="AF388" s="96">
        <f>IF(AC388=2,G388,0)</f>
        <v>0</v>
      </c>
      <c r="AG388" s="175">
        <f>IF(AC388=2,S388,0)</f>
        <v>0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  <c r="AT388" s="726"/>
      <c r="AU388" s="726"/>
      <c r="AV388" s="726"/>
      <c r="AW388" s="726"/>
      <c r="AX388" s="726"/>
      <c r="AY388" s="726"/>
      <c r="AZ388" s="726"/>
    </row>
    <row r="389" spans="1:52" ht="14.25" customHeight="1">
      <c r="A389" s="372" t="s">
        <v>789</v>
      </c>
      <c r="B389" s="200" t="s">
        <v>1082</v>
      </c>
      <c r="C389" s="200" t="s">
        <v>590</v>
      </c>
      <c r="D389" s="191" t="s">
        <v>594</v>
      </c>
      <c r="E389" s="201" t="s">
        <v>595</v>
      </c>
      <c r="F389" s="201" t="s">
        <v>396</v>
      </c>
      <c r="G389" s="581">
        <v>1</v>
      </c>
      <c r="H389" s="573" t="s">
        <v>1019</v>
      </c>
      <c r="I389" s="583"/>
      <c r="J389" s="583"/>
      <c r="K389" s="201"/>
      <c r="L389" s="246"/>
      <c r="M389" s="160"/>
      <c r="N389" s="305">
        <f>H389+I389+J389+K389+L389+M389</f>
        <v>5815</v>
      </c>
      <c r="O389" s="202"/>
      <c r="P389" s="202"/>
      <c r="Q389" s="202"/>
      <c r="R389" s="160">
        <f>N389*10%</f>
        <v>581.5</v>
      </c>
      <c r="S389" s="123">
        <f>G389*N389+(P389+R389)+O389</f>
        <v>6396.5</v>
      </c>
      <c r="T389" s="562"/>
      <c r="U389" s="142"/>
      <c r="V389" s="142"/>
      <c r="W389" s="142"/>
      <c r="X389" s="142"/>
      <c r="Y389" s="142"/>
      <c r="Z389" s="142"/>
      <c r="AA389" s="142"/>
      <c r="AB389" s="142"/>
      <c r="AT389" s="726"/>
      <c r="AU389" s="726"/>
      <c r="AV389" s="726"/>
      <c r="AW389" s="726"/>
      <c r="AX389" s="726"/>
      <c r="AY389" s="726"/>
      <c r="AZ389" s="726"/>
    </row>
    <row r="390" spans="1:52" ht="15.75" thickBot="1">
      <c r="A390" s="372" t="s">
        <v>790</v>
      </c>
      <c r="B390" s="190" t="s">
        <v>968</v>
      </c>
      <c r="C390" s="199" t="s">
        <v>968</v>
      </c>
      <c r="D390" s="191" t="s">
        <v>504</v>
      </c>
      <c r="E390" s="191"/>
      <c r="F390" s="191" t="s">
        <v>400</v>
      </c>
      <c r="G390" s="497">
        <v>1</v>
      </c>
      <c r="H390" s="602">
        <v>5240</v>
      </c>
      <c r="I390" s="575"/>
      <c r="J390" s="575"/>
      <c r="K390" s="191"/>
      <c r="L390" s="232"/>
      <c r="M390" s="160"/>
      <c r="N390" s="245">
        <f t="shared" ref="N390" si="278">H390+I390+J390+K390+L390+M390</f>
        <v>5240</v>
      </c>
      <c r="O390" s="160"/>
      <c r="P390" s="160"/>
      <c r="Q390" s="160"/>
      <c r="R390" s="160"/>
      <c r="S390" s="123">
        <f t="shared" ref="S390" si="279">G390*N390+(P390+R390)+O390</f>
        <v>5240</v>
      </c>
      <c r="T390" s="562"/>
      <c r="U390" s="142"/>
      <c r="V390" s="142"/>
      <c r="W390" s="142"/>
      <c r="X390" s="142"/>
      <c r="Y390" s="142"/>
      <c r="Z390" s="142"/>
      <c r="AA390" s="142"/>
      <c r="AB390" s="142">
        <f t="shared" ref="AB390" si="280">R390*110.1%</f>
        <v>0</v>
      </c>
      <c r="AC390" s="162">
        <v>2</v>
      </c>
      <c r="AD390" s="96">
        <f t="shared" ref="AD390" si="281">IF(AC390=1,G390,0)</f>
        <v>0</v>
      </c>
      <c r="AE390" s="175">
        <f>IF(AC390=1,S390,0)</f>
        <v>0</v>
      </c>
      <c r="AF390" s="96">
        <f t="shared" ref="AF390" si="282">IF(AC390=2,G390,0)</f>
        <v>1</v>
      </c>
      <c r="AG390" s="175">
        <f>IF(AC390=2,S390,0)</f>
        <v>5240</v>
      </c>
      <c r="AH390" s="96">
        <f t="shared" ref="AH390" si="283">IF(AC390=3,G390,0)</f>
        <v>0</v>
      </c>
      <c r="AI390" s="175">
        <f>IF(AC390=3,S390,0)</f>
        <v>0</v>
      </c>
      <c r="AJ390" s="96">
        <f t="shared" ref="AJ390" si="284">IF(AC390=4,G390,0)</f>
        <v>0</v>
      </c>
      <c r="AK390" s="174">
        <f>IF(AC390=4,S390,0)</f>
        <v>0</v>
      </c>
      <c r="AT390" s="726"/>
      <c r="AU390" s="726"/>
      <c r="AV390" s="726"/>
      <c r="AW390" s="726"/>
      <c r="AX390" s="726"/>
      <c r="AY390" s="726"/>
      <c r="AZ390" s="726"/>
    </row>
    <row r="391" spans="1:52">
      <c r="A391" s="618"/>
      <c r="B391" s="300" t="s">
        <v>680</v>
      </c>
      <c r="C391" s="301"/>
      <c r="D391" s="301"/>
      <c r="E391" s="301"/>
      <c r="F391" s="301"/>
      <c r="G391" s="317">
        <f>G390+G389+G388+G387</f>
        <v>3.25</v>
      </c>
      <c r="H391" s="318"/>
      <c r="I391" s="301"/>
      <c r="J391" s="301"/>
      <c r="K391" s="301"/>
      <c r="L391" s="301"/>
      <c r="M391" s="280"/>
      <c r="N391" s="283"/>
      <c r="O391" s="282">
        <f>SUM(O362:O390)</f>
        <v>0</v>
      </c>
      <c r="P391" s="282"/>
      <c r="Q391" s="282"/>
      <c r="R391" s="282"/>
      <c r="S391" s="317">
        <f>S390+S389+S388+S387</f>
        <v>21631.040000000001</v>
      </c>
      <c r="T391" s="670"/>
      <c r="U391" s="95"/>
      <c r="V391" s="95"/>
      <c r="W391" s="95"/>
      <c r="X391" s="95"/>
      <c r="Y391" s="95"/>
      <c r="Z391" s="95"/>
      <c r="AA391" s="95"/>
      <c r="AB391" s="95"/>
      <c r="AP391" s="185"/>
      <c r="AQ391" s="185"/>
      <c r="AT391" s="726"/>
      <c r="AU391" s="726"/>
      <c r="AV391" s="726"/>
      <c r="AW391" s="726"/>
      <c r="AX391" s="726"/>
      <c r="AY391" s="726"/>
      <c r="AZ391" s="726"/>
    </row>
    <row r="392" spans="1:52">
      <c r="A392" s="618"/>
      <c r="B392" s="725" t="s">
        <v>681</v>
      </c>
      <c r="C392" s="304"/>
      <c r="D392" s="304"/>
      <c r="E392" s="304"/>
      <c r="F392" s="304"/>
      <c r="G392" s="319">
        <f>G387+G388</f>
        <v>1.25</v>
      </c>
      <c r="H392" s="320"/>
      <c r="I392" s="304"/>
      <c r="J392" s="304"/>
      <c r="K392" s="304"/>
      <c r="L392" s="304"/>
      <c r="M392" s="287"/>
      <c r="N392" s="288"/>
      <c r="O392" s="289"/>
      <c r="P392" s="289"/>
      <c r="Q392" s="289"/>
      <c r="R392" s="289"/>
      <c r="S392" s="319">
        <f>S387+S388</f>
        <v>9994.5400000000009</v>
      </c>
      <c r="T392" s="670"/>
      <c r="U392" s="95"/>
      <c r="V392" s="95"/>
      <c r="W392" s="95"/>
      <c r="X392" s="95"/>
      <c r="Y392" s="95"/>
      <c r="Z392" s="95"/>
      <c r="AA392" s="95"/>
      <c r="AB392" s="95"/>
      <c r="AP392" s="185"/>
      <c r="AQ392" s="185"/>
      <c r="AT392" s="726"/>
      <c r="AU392" s="726"/>
      <c r="AV392" s="726"/>
      <c r="AW392" s="726"/>
      <c r="AX392" s="726"/>
      <c r="AY392" s="726"/>
      <c r="AZ392" s="726"/>
    </row>
    <row r="393" spans="1:52">
      <c r="A393" s="284"/>
      <c r="B393" s="725" t="s">
        <v>692</v>
      </c>
      <c r="C393" s="304"/>
      <c r="D393" s="556"/>
      <c r="E393" s="556"/>
      <c r="F393" s="556"/>
      <c r="G393" s="557">
        <f>G390</f>
        <v>1</v>
      </c>
      <c r="H393" s="558"/>
      <c r="I393" s="556"/>
      <c r="J393" s="556"/>
      <c r="K393" s="556"/>
      <c r="L393" s="556"/>
      <c r="M393" s="559"/>
      <c r="N393" s="341"/>
      <c r="O393" s="342"/>
      <c r="P393" s="342"/>
      <c r="Q393" s="342"/>
      <c r="R393" s="342"/>
      <c r="S393" s="557">
        <f>S390</f>
        <v>5240</v>
      </c>
      <c r="T393" s="142"/>
      <c r="U393" s="142"/>
      <c r="V393" s="142"/>
      <c r="W393" s="142"/>
      <c r="X393" s="142"/>
      <c r="Y393" s="142"/>
      <c r="Z393" s="142"/>
      <c r="AA393" s="142"/>
      <c r="AB393" s="142"/>
      <c r="AT393" s="726"/>
      <c r="AU393" s="726"/>
      <c r="AV393" s="726"/>
      <c r="AW393" s="726"/>
      <c r="AX393" s="726"/>
      <c r="AY393" s="726"/>
      <c r="AZ393" s="726"/>
    </row>
    <row r="394" spans="1:52">
      <c r="A394" s="338"/>
      <c r="B394" s="339" t="s">
        <v>683</v>
      </c>
      <c r="C394" s="556"/>
      <c r="D394" s="556"/>
      <c r="E394" s="556"/>
      <c r="F394" s="556"/>
      <c r="G394" s="557">
        <f>G389</f>
        <v>1</v>
      </c>
      <c r="H394" s="558"/>
      <c r="I394" s="556"/>
      <c r="J394" s="556"/>
      <c r="K394" s="556"/>
      <c r="L394" s="556"/>
      <c r="M394" s="559"/>
      <c r="N394" s="341"/>
      <c r="O394" s="342"/>
      <c r="P394" s="342"/>
      <c r="Q394" s="342"/>
      <c r="R394" s="342"/>
      <c r="S394" s="557">
        <f>S389</f>
        <v>6396.5</v>
      </c>
      <c r="T394" s="142"/>
      <c r="U394" s="142"/>
      <c r="V394" s="142"/>
      <c r="W394" s="142"/>
      <c r="X394" s="142"/>
      <c r="Y394" s="142"/>
      <c r="Z394" s="142"/>
      <c r="AA394" s="142"/>
      <c r="AB394" s="142"/>
      <c r="AT394" s="726"/>
      <c r="AU394" s="726"/>
      <c r="AV394" s="726"/>
      <c r="AW394" s="726"/>
      <c r="AX394" s="726"/>
      <c r="AY394" s="726"/>
      <c r="AZ394" s="726"/>
    </row>
    <row r="395" spans="1:52" ht="18.75">
      <c r="A395" s="733" t="s">
        <v>1085</v>
      </c>
      <c r="B395" s="734"/>
      <c r="C395" s="734"/>
      <c r="D395" s="734"/>
      <c r="E395" s="734"/>
      <c r="F395" s="734"/>
      <c r="G395" s="734"/>
      <c r="H395" s="734"/>
      <c r="I395" s="734"/>
      <c r="J395" s="734"/>
      <c r="K395" s="734"/>
      <c r="L395" s="734"/>
      <c r="M395" s="734"/>
      <c r="N395" s="734"/>
      <c r="O395" s="734"/>
      <c r="P395" s="734"/>
      <c r="Q395" s="734"/>
      <c r="R395" s="734"/>
      <c r="S395" s="735"/>
      <c r="T395" s="142"/>
      <c r="U395" s="142"/>
      <c r="V395" s="142"/>
      <c r="W395" s="142"/>
      <c r="X395" s="142"/>
      <c r="Y395" s="142"/>
      <c r="Z395" s="142"/>
      <c r="AA395" s="142"/>
      <c r="AB395" s="142"/>
    </row>
    <row r="396" spans="1:52" ht="29.25" customHeight="1">
      <c r="A396" s="372" t="s">
        <v>789</v>
      </c>
      <c r="B396" s="190" t="s">
        <v>730</v>
      </c>
      <c r="C396" s="190" t="s">
        <v>720</v>
      </c>
      <c r="D396" s="346" t="s">
        <v>962</v>
      </c>
      <c r="E396" s="346">
        <v>20356</v>
      </c>
      <c r="F396" s="346">
        <v>13</v>
      </c>
      <c r="G396" s="497">
        <v>0.25</v>
      </c>
      <c r="H396" s="588">
        <v>7253</v>
      </c>
      <c r="I396" s="575"/>
      <c r="J396" s="575"/>
      <c r="K396" s="191"/>
      <c r="L396" s="189">
        <f>H396*15%</f>
        <v>1087.95</v>
      </c>
      <c r="M396" s="160"/>
      <c r="N396" s="245">
        <f>H396+I396+J396+K396+L396+M396</f>
        <v>8340.9500000000007</v>
      </c>
      <c r="O396" s="160"/>
      <c r="P396" s="160"/>
      <c r="Q396" s="160"/>
      <c r="R396" s="160">
        <f t="shared" ref="R396" si="285">N396*30%</f>
        <v>2502.2849999999999</v>
      </c>
      <c r="S396" s="123">
        <f>(N396+R396)*G396</f>
        <v>2710.81</v>
      </c>
      <c r="T396" s="562"/>
      <c r="U396" s="142"/>
      <c r="V396" s="142"/>
      <c r="W396" s="142"/>
      <c r="X396" s="142"/>
      <c r="Y396" s="142"/>
      <c r="Z396" s="142"/>
      <c r="AA396" s="142"/>
      <c r="AB396" s="142">
        <f t="shared" ref="AB396" si="286">R396*110.1%</f>
        <v>2755.02</v>
      </c>
      <c r="AC396" s="162">
        <v>1</v>
      </c>
      <c r="AD396" s="96">
        <f>IF(AC396=1,G396,0)</f>
        <v>0.25</v>
      </c>
      <c r="AE396" s="175">
        <f>IF(AC396=1,S396,0)</f>
        <v>2710.81</v>
      </c>
      <c r="AF396" s="96">
        <f>IF(AC396=2,G396,0)</f>
        <v>0</v>
      </c>
      <c r="AG396" s="175">
        <f>IF(AC396=2,S396,0)</f>
        <v>0</v>
      </c>
      <c r="AH396" s="96">
        <f>IF(AC396=3,G396,0)</f>
        <v>0</v>
      </c>
      <c r="AI396" s="175">
        <f>IF(AC396=3,S396,0)</f>
        <v>0</v>
      </c>
      <c r="AJ396" s="96">
        <f>IF(AC396=4,G396,0)</f>
        <v>0</v>
      </c>
      <c r="AK396" s="174">
        <f>IF(AC396=4,S396,0)</f>
        <v>0</v>
      </c>
    </row>
    <row r="397" spans="1:52" ht="15.75" thickBot="1">
      <c r="A397" s="618" t="s">
        <v>789</v>
      </c>
      <c r="B397" s="619" t="s">
        <v>93</v>
      </c>
      <c r="C397" s="619" t="s">
        <v>93</v>
      </c>
      <c r="D397" s="620" t="s">
        <v>962</v>
      </c>
      <c r="E397" s="620"/>
      <c r="F397" s="620" t="s">
        <v>396</v>
      </c>
      <c r="G397" s="621">
        <v>0.5</v>
      </c>
      <c r="H397" s="628" t="s">
        <v>1019</v>
      </c>
      <c r="I397" s="622"/>
      <c r="J397" s="622"/>
      <c r="K397" s="620"/>
      <c r="L397" s="420"/>
      <c r="M397" s="160">
        <f>ROUND(H397*30%,1)</f>
        <v>1744.5</v>
      </c>
      <c r="N397" s="629">
        <f>H397+I397+J397+K397+L397+M397</f>
        <v>7559.5</v>
      </c>
      <c r="O397" s="625"/>
      <c r="P397" s="625"/>
      <c r="Q397" s="625"/>
      <c r="R397" s="160">
        <f>N27165%</f>
        <v>0</v>
      </c>
      <c r="S397" s="123">
        <f t="shared" ref="S397" si="287">(N397+R397)*G397</f>
        <v>3779.75</v>
      </c>
      <c r="T397" s="630"/>
      <c r="U397" s="95"/>
      <c r="V397" s="95"/>
      <c r="W397" s="95"/>
      <c r="X397" s="95"/>
      <c r="Y397" s="95"/>
      <c r="Z397" s="95"/>
      <c r="AA397" s="95"/>
      <c r="AB397" s="95"/>
      <c r="AC397" s="162">
        <v>1</v>
      </c>
      <c r="AD397" s="96">
        <f>IF(AC397=1,G397,0)</f>
        <v>0.5</v>
      </c>
      <c r="AE397" s="175">
        <f>IF(AC397=1,S397,0)</f>
        <v>3779.75</v>
      </c>
      <c r="AF397" s="96">
        <f>IF(AC397=2,G397,0)</f>
        <v>0</v>
      </c>
      <c r="AG397" s="175">
        <f>IF(AC397=2,S397,0)</f>
        <v>0</v>
      </c>
      <c r="AH397" s="96">
        <f>IF(AC397=3,G397,0)</f>
        <v>0</v>
      </c>
      <c r="AI397" s="175">
        <f>IF(AC397=3,S397,0)</f>
        <v>0</v>
      </c>
      <c r="AJ397" s="96">
        <f>IF(AC397=4,G397,0)</f>
        <v>0</v>
      </c>
      <c r="AK397" s="174">
        <f>IF(AC397=4,S397,0)</f>
        <v>0</v>
      </c>
      <c r="AP397" s="185">
        <f t="shared" ref="AP397" si="288">AH397</f>
        <v>0</v>
      </c>
      <c r="AQ397" s="185">
        <f t="shared" ref="AQ397" si="289">AI397</f>
        <v>0</v>
      </c>
    </row>
    <row r="398" spans="1:52">
      <c r="A398" s="618"/>
      <c r="B398" s="300" t="s">
        <v>680</v>
      </c>
      <c r="C398" s="301"/>
      <c r="D398" s="301"/>
      <c r="E398" s="301"/>
      <c r="F398" s="301"/>
      <c r="G398" s="317">
        <f>G399</f>
        <v>0.75</v>
      </c>
      <c r="H398" s="318"/>
      <c r="I398" s="301"/>
      <c r="J398" s="301"/>
      <c r="K398" s="301"/>
      <c r="L398" s="301"/>
      <c r="M398" s="280"/>
      <c r="N398" s="283"/>
      <c r="O398" s="282">
        <f>SUM(O372:O397)</f>
        <v>0</v>
      </c>
      <c r="P398" s="282"/>
      <c r="Q398" s="282"/>
      <c r="R398" s="282"/>
      <c r="S398" s="317">
        <f>S399</f>
        <v>6490.56</v>
      </c>
      <c r="T398" s="670"/>
      <c r="U398" s="95"/>
      <c r="V398" s="95"/>
      <c r="W398" s="95"/>
      <c r="X398" s="95"/>
      <c r="Y398" s="95"/>
      <c r="Z398" s="95"/>
      <c r="AA398" s="95"/>
      <c r="AB398" s="95"/>
      <c r="AP398" s="185"/>
      <c r="AQ398" s="185"/>
    </row>
    <row r="399" spans="1:52">
      <c r="A399" s="618"/>
      <c r="B399" s="303" t="s">
        <v>681</v>
      </c>
      <c r="C399" s="304"/>
      <c r="D399" s="304"/>
      <c r="E399" s="304"/>
      <c r="F399" s="304"/>
      <c r="G399" s="319">
        <f>G396+G397</f>
        <v>0.75</v>
      </c>
      <c r="H399" s="320"/>
      <c r="I399" s="304"/>
      <c r="J399" s="304"/>
      <c r="K399" s="304"/>
      <c r="L399" s="304"/>
      <c r="M399" s="287"/>
      <c r="N399" s="288"/>
      <c r="O399" s="289"/>
      <c r="P399" s="289"/>
      <c r="Q399" s="289"/>
      <c r="R399" s="289"/>
      <c r="S399" s="319">
        <f>S396+S397</f>
        <v>6490.56</v>
      </c>
      <c r="T399" s="670"/>
      <c r="U399" s="95"/>
      <c r="V399" s="95"/>
      <c r="W399" s="95"/>
      <c r="X399" s="95"/>
      <c r="Y399" s="95"/>
      <c r="Z399" s="95"/>
      <c r="AA399" s="95"/>
      <c r="AB399" s="95"/>
      <c r="AP399" s="185"/>
      <c r="AQ399" s="185"/>
    </row>
    <row r="400" spans="1:52">
      <c r="A400" s="669"/>
      <c r="B400" s="736"/>
      <c r="C400" s="737"/>
      <c r="D400" s="737"/>
      <c r="E400" s="737"/>
      <c r="F400" s="737"/>
      <c r="G400" s="737"/>
      <c r="H400" s="737"/>
      <c r="I400" s="737"/>
      <c r="J400" s="737"/>
      <c r="K400" s="737"/>
      <c r="L400" s="737"/>
      <c r="M400" s="737"/>
      <c r="N400" s="737"/>
      <c r="O400" s="737"/>
      <c r="P400" s="737"/>
      <c r="Q400" s="737"/>
      <c r="R400" s="737"/>
      <c r="S400" s="738"/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 ht="18.75" customHeight="1">
      <c r="A401" s="739" t="s">
        <v>1086</v>
      </c>
      <c r="B401" s="739"/>
      <c r="C401" s="739"/>
      <c r="D401" s="668"/>
      <c r="E401" s="668"/>
      <c r="F401" s="668"/>
      <c r="G401" s="668"/>
      <c r="H401" s="668"/>
      <c r="I401" s="668"/>
      <c r="J401" s="668"/>
      <c r="K401" s="668"/>
      <c r="L401" s="668"/>
      <c r="M401" s="668"/>
      <c r="N401" s="668"/>
      <c r="O401" s="668"/>
      <c r="P401" s="668"/>
      <c r="Q401" s="668"/>
      <c r="R401" s="668"/>
      <c r="S401" s="668"/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 ht="14.25" customHeight="1">
      <c r="A402" s="393" t="s">
        <v>789</v>
      </c>
      <c r="B402" s="691" t="s">
        <v>265</v>
      </c>
      <c r="C402" s="691" t="s">
        <v>265</v>
      </c>
      <c r="D402" s="685" t="s">
        <v>962</v>
      </c>
      <c r="E402" s="685" t="s">
        <v>626</v>
      </c>
      <c r="F402" s="708">
        <v>10</v>
      </c>
      <c r="G402" s="693">
        <v>0.5</v>
      </c>
      <c r="H402" s="709">
        <v>5815</v>
      </c>
      <c r="I402" s="311"/>
      <c r="J402" s="311"/>
      <c r="K402" s="311"/>
      <c r="L402" s="313"/>
      <c r="M402" s="397"/>
      <c r="N402" s="305">
        <f>H402+I402+J402+K402+L402+M402</f>
        <v>5815</v>
      </c>
      <c r="O402" s="397"/>
      <c r="P402" s="397"/>
      <c r="Q402" s="397"/>
      <c r="R402" s="313"/>
      <c r="S402" s="495">
        <f>G402*N402+(P402+R402)+O402</f>
        <v>2907.5</v>
      </c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 ht="14.25" customHeight="1">
      <c r="A403" s="393" t="s">
        <v>789</v>
      </c>
      <c r="B403" s="390" t="s">
        <v>708</v>
      </c>
      <c r="C403" s="390" t="s">
        <v>708</v>
      </c>
      <c r="D403" s="346" t="s">
        <v>962</v>
      </c>
      <c r="E403" s="345">
        <v>20481</v>
      </c>
      <c r="F403" s="419">
        <v>10</v>
      </c>
      <c r="G403" s="574">
        <v>1</v>
      </c>
      <c r="H403" s="667">
        <v>5815</v>
      </c>
      <c r="I403" s="311"/>
      <c r="J403" s="311"/>
      <c r="K403" s="311"/>
      <c r="L403" s="313"/>
      <c r="M403" s="397"/>
      <c r="N403" s="305">
        <f>H403+I403+J403+K403+L403+M403</f>
        <v>5815</v>
      </c>
      <c r="O403" s="397"/>
      <c r="P403" s="397"/>
      <c r="Q403" s="397"/>
      <c r="R403" s="313"/>
      <c r="S403" s="495">
        <f>G403*N403+(P403+R403)+O403</f>
        <v>5815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>
      <c r="A404" s="383" t="s">
        <v>789</v>
      </c>
      <c r="B404" s="190" t="s">
        <v>1104</v>
      </c>
      <c r="C404" s="379" t="s">
        <v>741</v>
      </c>
      <c r="D404" s="191" t="s">
        <v>962</v>
      </c>
      <c r="E404" s="191" t="s">
        <v>423</v>
      </c>
      <c r="F404" s="191" t="s">
        <v>404</v>
      </c>
      <c r="G404" s="621">
        <v>1</v>
      </c>
      <c r="H404" s="575" t="s">
        <v>1015</v>
      </c>
      <c r="I404" s="575"/>
      <c r="J404" s="585">
        <f>(H404+I404)*10%</f>
        <v>629.4</v>
      </c>
      <c r="K404" s="191"/>
      <c r="L404" s="160"/>
      <c r="M404" s="160"/>
      <c r="N404" s="245">
        <f t="shared" ref="N404" si="290">H404+I404+J404+K404+L404+M404</f>
        <v>6923.4</v>
      </c>
      <c r="O404" s="160"/>
      <c r="P404" s="160"/>
      <c r="Q404" s="160"/>
      <c r="R404" s="160"/>
      <c r="S404" s="123">
        <f t="shared" ref="S404" si="291">G404*N404+(P404+R404)+O404</f>
        <v>6923.4</v>
      </c>
      <c r="T404" s="191"/>
      <c r="U404" s="142"/>
      <c r="V404" s="142"/>
      <c r="W404" s="142"/>
      <c r="X404" s="142"/>
      <c r="Y404" s="142"/>
      <c r="Z404" s="142"/>
      <c r="AA404" s="142"/>
      <c r="AB404" s="142"/>
      <c r="AC404" s="162">
        <v>1</v>
      </c>
      <c r="AD404" s="96">
        <f>IF(AC404=1,G404,0)</f>
        <v>1</v>
      </c>
      <c r="AE404" s="175">
        <f>IF(AC404=1,S404,0)</f>
        <v>6923.4</v>
      </c>
      <c r="AF404" s="96">
        <f>IF(AC404=2,G404,0)</f>
        <v>0</v>
      </c>
      <c r="AG404" s="175">
        <f>IF(AC404=2,S404,0)</f>
        <v>0</v>
      </c>
      <c r="AH404" s="96">
        <f>IF(AC404=3,G404,0)</f>
        <v>0</v>
      </c>
      <c r="AI404" s="175">
        <f>IF(AC404=3,S404,0)</f>
        <v>0</v>
      </c>
      <c r="AJ404" s="96">
        <f>IF(AC404=4,G404,0)</f>
        <v>0</v>
      </c>
      <c r="AK404" s="174">
        <f>IF(AC404=4,S404,0)</f>
        <v>0</v>
      </c>
      <c r="AT404" s="723"/>
      <c r="AU404" s="723"/>
      <c r="AV404" s="723"/>
      <c r="AW404" s="723"/>
      <c r="AX404" s="723"/>
      <c r="AY404" s="723"/>
      <c r="AZ404" s="723"/>
    </row>
    <row r="405" spans="1:52">
      <c r="A405" s="372" t="s">
        <v>790</v>
      </c>
      <c r="B405" s="190" t="s">
        <v>1084</v>
      </c>
      <c r="C405" s="379" t="s">
        <v>21</v>
      </c>
      <c r="D405" s="191" t="s">
        <v>504</v>
      </c>
      <c r="E405" s="191"/>
      <c r="F405" s="191" t="s">
        <v>397</v>
      </c>
      <c r="G405" s="497">
        <v>1</v>
      </c>
      <c r="H405" s="575" t="s">
        <v>1023</v>
      </c>
      <c r="I405" s="585">
        <f>H405*10%</f>
        <v>463.3</v>
      </c>
      <c r="J405" s="191"/>
      <c r="K405" s="191"/>
      <c r="L405" s="232"/>
      <c r="M405" s="160"/>
      <c r="N405" s="305">
        <f t="shared" ref="N405" si="292">H405+I405+J405+K405+L405+M405</f>
        <v>5096.3</v>
      </c>
      <c r="O405" s="160"/>
      <c r="P405" s="160"/>
      <c r="Q405" s="160"/>
      <c r="R405" s="160"/>
      <c r="S405" s="123">
        <f t="shared" ref="S405" si="293">G405*N405+(P405+R405)+O405</f>
        <v>5096.3</v>
      </c>
      <c r="T405" s="142"/>
      <c r="U405" s="142"/>
      <c r="V405" s="142"/>
      <c r="W405" s="142"/>
      <c r="X405" s="142"/>
      <c r="Y405" s="142"/>
      <c r="Z405" s="142"/>
      <c r="AA405" s="142"/>
      <c r="AB405" s="142"/>
      <c r="AC405" s="162">
        <v>2</v>
      </c>
      <c r="AD405" s="96">
        <f>IF(AC405=1,G405,0)</f>
        <v>0</v>
      </c>
      <c r="AE405" s="175">
        <f>IF(AC405=1,S405,0)</f>
        <v>0</v>
      </c>
      <c r="AF405" s="96">
        <f>IF(AC405=2,G405,0)</f>
        <v>1</v>
      </c>
      <c r="AG405" s="175">
        <f>IF(AC405=2,S405,0)</f>
        <v>5096.3</v>
      </c>
      <c r="AH405" s="96">
        <f>IF(AC405=3,G405,0)</f>
        <v>0</v>
      </c>
      <c r="AI405" s="175">
        <f>IF(AC405=3,S405,0)</f>
        <v>0</v>
      </c>
      <c r="AJ405" s="96">
        <f>IF(AC405=4,G405,0)</f>
        <v>0</v>
      </c>
      <c r="AK405" s="174">
        <f>IF(AC405=4,S405,0)</f>
        <v>0</v>
      </c>
    </row>
    <row r="406" spans="1:52" s="537" customFormat="1" ht="15" customHeight="1">
      <c r="A406" s="372" t="s">
        <v>790</v>
      </c>
      <c r="B406" s="390" t="s">
        <v>968</v>
      </c>
      <c r="C406" s="390" t="s">
        <v>968</v>
      </c>
      <c r="D406" s="191" t="s">
        <v>504</v>
      </c>
      <c r="E406" s="191"/>
      <c r="F406" s="191" t="s">
        <v>397</v>
      </c>
      <c r="G406" s="497">
        <v>5</v>
      </c>
      <c r="H406" s="497">
        <v>4633</v>
      </c>
      <c r="I406" s="575"/>
      <c r="J406" s="191"/>
      <c r="K406" s="191"/>
      <c r="L406" s="232"/>
      <c r="M406" s="160"/>
      <c r="N406" s="245">
        <f t="shared" ref="N406:N407" si="294">H406+I406+J406+K406+L406+M406</f>
        <v>4633</v>
      </c>
      <c r="O406" s="160"/>
      <c r="P406" s="160"/>
      <c r="Q406" s="160"/>
      <c r="R406" s="189"/>
      <c r="S406" s="123">
        <f t="shared" ref="S406:S407" si="295">G406*N406+(P406+R406)+O406</f>
        <v>23165</v>
      </c>
      <c r="T406" s="450"/>
      <c r="U406" s="451"/>
      <c r="V406" s="451"/>
      <c r="W406" s="451"/>
      <c r="X406" s="451"/>
      <c r="Y406" s="451"/>
      <c r="Z406" s="451"/>
      <c r="AA406" s="451"/>
      <c r="AB406" s="451"/>
      <c r="AC406" s="204">
        <v>2</v>
      </c>
      <c r="AD406" s="452">
        <f>IF(AC406=1,G406,0)</f>
        <v>0</v>
      </c>
      <c r="AE406" s="453">
        <f>IF(AC406=1,S406,0)</f>
        <v>0</v>
      </c>
      <c r="AF406" s="452">
        <f>IF(AC406=2,G406,0)</f>
        <v>5</v>
      </c>
      <c r="AG406" s="453">
        <f>IF(AC406=2,S406,0)</f>
        <v>23165</v>
      </c>
      <c r="AH406" s="452">
        <f>IF(AC406=3,G406,0)</f>
        <v>0</v>
      </c>
      <c r="AI406" s="453">
        <f>IF(AC406=3,S406,0)</f>
        <v>0</v>
      </c>
      <c r="AJ406" s="452">
        <f>IF(AC406=4,G406,0)</f>
        <v>0</v>
      </c>
      <c r="AK406" s="454">
        <f>IF(AC406=4,S406,0)</f>
        <v>0</v>
      </c>
      <c r="AL406" s="534"/>
      <c r="AM406" s="534"/>
      <c r="AN406" s="534"/>
      <c r="AO406" s="534"/>
      <c r="AP406" s="534"/>
      <c r="AQ406" s="534"/>
      <c r="AR406" s="534"/>
      <c r="AS406" s="535"/>
      <c r="AT406" s="536"/>
      <c r="AU406" s="536"/>
      <c r="AV406" s="536"/>
      <c r="AW406" s="536"/>
      <c r="AX406" s="536"/>
      <c r="AY406" s="536"/>
      <c r="AZ406" s="536"/>
    </row>
    <row r="407" spans="1:52" ht="15.75" thickBot="1">
      <c r="A407" s="372" t="s">
        <v>791</v>
      </c>
      <c r="B407" s="190" t="s">
        <v>334</v>
      </c>
      <c r="C407" s="190" t="s">
        <v>334</v>
      </c>
      <c r="D407" s="191" t="s">
        <v>510</v>
      </c>
      <c r="E407" s="191" t="s">
        <v>633</v>
      </c>
      <c r="F407" s="191" t="s">
        <v>399</v>
      </c>
      <c r="G407" s="497">
        <v>1</v>
      </c>
      <c r="H407" s="573" t="s">
        <v>1020</v>
      </c>
      <c r="I407" s="575"/>
      <c r="J407" s="191"/>
      <c r="K407" s="191"/>
      <c r="L407" s="189"/>
      <c r="M407" s="160"/>
      <c r="N407" s="245">
        <f t="shared" si="294"/>
        <v>4058</v>
      </c>
      <c r="O407" s="160"/>
      <c r="P407" s="160"/>
      <c r="Q407" s="160"/>
      <c r="R407" s="160"/>
      <c r="S407" s="123">
        <f t="shared" si="295"/>
        <v>4058</v>
      </c>
      <c r="T407" s="193"/>
      <c r="U407" s="142"/>
      <c r="V407" s="142"/>
      <c r="W407" s="142"/>
      <c r="X407" s="142"/>
      <c r="Y407" s="142"/>
      <c r="Z407" s="142"/>
      <c r="AA407" s="142"/>
      <c r="AB407" s="142"/>
      <c r="AC407" s="162">
        <v>4</v>
      </c>
      <c r="AD407" s="96">
        <f t="shared" ref="AD407" si="296">IF(AC407=1,G407,0)</f>
        <v>0</v>
      </c>
      <c r="AE407" s="175">
        <f t="shared" ref="AE407" si="297">IF(AC407=1,S407,0)</f>
        <v>0</v>
      </c>
      <c r="AF407" s="96">
        <f t="shared" ref="AF407" si="298">IF(AC407=2,G407,0)</f>
        <v>0</v>
      </c>
      <c r="AG407" s="175">
        <f t="shared" ref="AG407" si="299">IF(AC407=2,S407,0)</f>
        <v>0</v>
      </c>
      <c r="AH407" s="96">
        <f t="shared" ref="AH407" si="300">IF(AC407=3,G407,0)</f>
        <v>0</v>
      </c>
      <c r="AI407" s="175">
        <f t="shared" ref="AI407" si="301">IF(AC407=3,S407,0)</f>
        <v>0</v>
      </c>
      <c r="AJ407" s="96">
        <f t="shared" ref="AJ407" si="302">IF(AC407=4,G407,0)</f>
        <v>1</v>
      </c>
      <c r="AK407" s="174">
        <f t="shared" ref="AK407" si="303">IF(AC407=4,S407,0)</f>
        <v>4058</v>
      </c>
    </row>
    <row r="408" spans="1:52" ht="45.75" thickBot="1">
      <c r="A408" s="372" t="s">
        <v>792</v>
      </c>
      <c r="B408" s="371" t="s">
        <v>269</v>
      </c>
      <c r="C408" s="379" t="s">
        <v>801</v>
      </c>
      <c r="D408" s="367">
        <v>5132</v>
      </c>
      <c r="E408" s="367"/>
      <c r="F408" s="367">
        <v>3</v>
      </c>
      <c r="G408" s="580">
        <v>6.5</v>
      </c>
      <c r="H408" s="577">
        <v>3770</v>
      </c>
      <c r="I408" s="193"/>
      <c r="J408" s="193"/>
      <c r="K408" s="193"/>
      <c r="L408" s="160"/>
      <c r="M408" s="164"/>
      <c r="N408" s="305">
        <f>H408+I408+J408+K408+L408+M408</f>
        <v>3770</v>
      </c>
      <c r="O408" s="164"/>
      <c r="P408" s="164"/>
      <c r="Q408" s="164"/>
      <c r="R408" s="164"/>
      <c r="S408" s="123">
        <f>G408*N408+(P408+R408)+O408</f>
        <v>24505</v>
      </c>
      <c r="T408" s="142"/>
      <c r="U408" s="142"/>
      <c r="V408" s="142"/>
      <c r="W408" s="142"/>
      <c r="X408" s="142"/>
      <c r="Y408" s="142"/>
      <c r="Z408" s="142"/>
      <c r="AA408" s="142"/>
      <c r="AB408" s="142"/>
    </row>
    <row r="409" spans="1:52">
      <c r="A409" s="275"/>
      <c r="B409" s="300" t="s">
        <v>680</v>
      </c>
      <c r="C409" s="300"/>
      <c r="D409" s="300"/>
      <c r="E409" s="328"/>
      <c r="F409" s="328"/>
      <c r="G409" s="278">
        <f>SUM(G402:G408)</f>
        <v>16</v>
      </c>
      <c r="H409" s="300"/>
      <c r="I409" s="300"/>
      <c r="J409" s="300"/>
      <c r="K409" s="300"/>
      <c r="L409" s="300"/>
      <c r="M409" s="278"/>
      <c r="N409" s="283"/>
      <c r="O409" s="282">
        <f>O402+O408</f>
        <v>0</v>
      </c>
      <c r="P409" s="282"/>
      <c r="Q409" s="282"/>
      <c r="R409" s="282"/>
      <c r="S409" s="302">
        <f>SUM(S402:S408)</f>
        <v>72470.2</v>
      </c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>
      <c r="A410" s="284"/>
      <c r="B410" s="303" t="s">
        <v>681</v>
      </c>
      <c r="C410" s="303"/>
      <c r="D410" s="303"/>
      <c r="E410" s="303"/>
      <c r="F410" s="303"/>
      <c r="G410" s="286">
        <f>G402+G403+G404</f>
        <v>2.5</v>
      </c>
      <c r="H410" s="303"/>
      <c r="I410" s="303"/>
      <c r="J410" s="303"/>
      <c r="K410" s="303"/>
      <c r="L410" s="303"/>
      <c r="M410" s="286"/>
      <c r="N410" s="288"/>
      <c r="O410" s="289">
        <f>O402</f>
        <v>0</v>
      </c>
      <c r="P410" s="289"/>
      <c r="Q410" s="289"/>
      <c r="R410" s="289"/>
      <c r="S410" s="286">
        <f>S402+S403+S404</f>
        <v>15645.9</v>
      </c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>
      <c r="A411" s="338"/>
      <c r="B411" s="303" t="s">
        <v>682</v>
      </c>
      <c r="C411" s="339"/>
      <c r="D411" s="339"/>
      <c r="E411" s="339"/>
      <c r="F411" s="339"/>
      <c r="G411" s="340">
        <f>G406+G405</f>
        <v>6</v>
      </c>
      <c r="H411" s="339"/>
      <c r="I411" s="339"/>
      <c r="J411" s="339"/>
      <c r="K411" s="339"/>
      <c r="L411" s="339"/>
      <c r="M411" s="340"/>
      <c r="N411" s="341"/>
      <c r="O411" s="342"/>
      <c r="P411" s="342"/>
      <c r="Q411" s="342"/>
      <c r="R411" s="342"/>
      <c r="S411" s="340">
        <f>S406+S405</f>
        <v>28261.3</v>
      </c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 ht="15.75" thickBot="1">
      <c r="A412" s="290"/>
      <c r="B412" s="306" t="s">
        <v>707</v>
      </c>
      <c r="C412" s="306"/>
      <c r="D412" s="306"/>
      <c r="E412" s="306"/>
      <c r="F412" s="306"/>
      <c r="G412" s="292">
        <f>G408+G407</f>
        <v>7.5</v>
      </c>
      <c r="H412" s="306"/>
      <c r="I412" s="306"/>
      <c r="J412" s="306"/>
      <c r="K412" s="306"/>
      <c r="L412" s="306"/>
      <c r="M412" s="292"/>
      <c r="N412" s="295"/>
      <c r="O412" s="296">
        <f>O408</f>
        <v>0</v>
      </c>
      <c r="P412" s="296"/>
      <c r="Q412" s="296"/>
      <c r="R412" s="296">
        <f>R408</f>
        <v>0</v>
      </c>
      <c r="S412" s="292">
        <f>S408+S407</f>
        <v>28563</v>
      </c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 ht="7.5" customHeight="1" thickBot="1">
      <c r="A413" s="309"/>
      <c r="B413" s="197"/>
      <c r="C413" s="665"/>
      <c r="D413" s="665"/>
      <c r="E413" s="665"/>
      <c r="F413" s="665"/>
      <c r="G413" s="209"/>
      <c r="H413" s="666"/>
      <c r="I413" s="665"/>
      <c r="J413" s="665"/>
      <c r="K413" s="665"/>
      <c r="L413" s="665"/>
      <c r="M413" s="188"/>
      <c r="N413" s="142"/>
      <c r="O413" s="140"/>
      <c r="P413" s="140"/>
      <c r="Q413" s="140"/>
      <c r="R413" s="140"/>
      <c r="S413" s="209"/>
      <c r="T413" s="142"/>
      <c r="U413" s="142"/>
      <c r="V413" s="142"/>
      <c r="W413" s="142"/>
      <c r="X413" s="142"/>
      <c r="Y413" s="142"/>
      <c r="Z413" s="142"/>
      <c r="AA413" s="142"/>
      <c r="AB413" s="142"/>
    </row>
    <row r="414" spans="1:52" ht="18.75" customHeight="1">
      <c r="A414" s="731" t="s">
        <v>1087</v>
      </c>
      <c r="B414" s="731"/>
      <c r="C414" s="731"/>
      <c r="D414" s="507"/>
      <c r="E414" s="507"/>
      <c r="F414" s="507"/>
      <c r="G414" s="507"/>
      <c r="H414" s="507"/>
      <c r="I414" s="507"/>
      <c r="J414" s="507"/>
      <c r="K414" s="507"/>
      <c r="L414" s="507"/>
      <c r="M414" s="507"/>
      <c r="N414" s="507"/>
      <c r="O414" s="507"/>
      <c r="P414" s="507"/>
      <c r="Q414" s="507"/>
      <c r="R414" s="507"/>
      <c r="S414" s="507"/>
      <c r="T414" s="237"/>
      <c r="U414" s="237"/>
      <c r="V414" s="237"/>
      <c r="W414" s="237"/>
      <c r="X414" s="237"/>
      <c r="Y414" s="237"/>
      <c r="Z414" s="237"/>
      <c r="AA414" s="237"/>
      <c r="AB414" s="205"/>
    </row>
    <row r="415" spans="1:52" s="168" customFormat="1">
      <c r="A415" s="393" t="s">
        <v>912</v>
      </c>
      <c r="B415" s="390" t="s">
        <v>537</v>
      </c>
      <c r="C415" s="390" t="s">
        <v>537</v>
      </c>
      <c r="D415" s="419" t="s">
        <v>547</v>
      </c>
      <c r="E415" s="419">
        <v>20389</v>
      </c>
      <c r="F415" s="419">
        <v>10</v>
      </c>
      <c r="G415" s="570">
        <v>0.5</v>
      </c>
      <c r="H415" s="667">
        <v>5815</v>
      </c>
      <c r="I415" s="311"/>
      <c r="J415" s="311"/>
      <c r="K415" s="311"/>
      <c r="L415" s="313">
        <f>H415*15%</f>
        <v>872.25</v>
      </c>
      <c r="M415" s="397"/>
      <c r="N415" s="305">
        <f>H415+I415+J415+K415+L415+M415</f>
        <v>6687.25</v>
      </c>
      <c r="O415" s="397"/>
      <c r="P415" s="397"/>
      <c r="Q415" s="397"/>
      <c r="R415" s="313">
        <f>N415*30%</f>
        <v>2006.175</v>
      </c>
      <c r="S415" s="495">
        <f>G415*N415+(P415+R415)+O415</f>
        <v>5349.8</v>
      </c>
      <c r="T415" s="396"/>
      <c r="U415" s="334"/>
      <c r="V415" s="334"/>
      <c r="W415" s="334"/>
      <c r="X415" s="334"/>
      <c r="Y415" s="334"/>
      <c r="Z415" s="334"/>
      <c r="AA415" s="334"/>
      <c r="AB415" s="334"/>
      <c r="AC415" s="169">
        <v>1</v>
      </c>
      <c r="AD415" s="170">
        <f>IF(AC415=1,G415,0)</f>
        <v>0.5</v>
      </c>
      <c r="AE415" s="171">
        <f>IF(AC415=1,S415,0)</f>
        <v>5349.8</v>
      </c>
      <c r="AF415" s="170">
        <f>IF(AC415=2,G415,0)</f>
        <v>0</v>
      </c>
      <c r="AG415" s="171">
        <f>IF(AC415=2,S415,0)</f>
        <v>0</v>
      </c>
      <c r="AH415" s="170">
        <f>IF(AC415=3,G415,0)</f>
        <v>0</v>
      </c>
      <c r="AI415" s="171">
        <f>IF(AC415=3,S415,0)</f>
        <v>0</v>
      </c>
      <c r="AJ415" s="170">
        <f>IF(AC415=4,G415,0)</f>
        <v>0</v>
      </c>
      <c r="AK415" s="172">
        <f>IF(AC415=4,S415,0)</f>
        <v>0</v>
      </c>
      <c r="AL415" s="185"/>
      <c r="AM415" s="185"/>
      <c r="AN415" s="185"/>
      <c r="AO415" s="185"/>
      <c r="AP415" s="185"/>
      <c r="AQ415" s="185"/>
      <c r="AR415" s="185"/>
      <c r="AS415" s="186"/>
      <c r="AT415" s="91"/>
      <c r="AU415" s="91"/>
      <c r="AV415" s="91"/>
      <c r="AW415" s="91"/>
      <c r="AX415" s="91"/>
      <c r="AY415" s="91"/>
      <c r="AZ415" s="91"/>
    </row>
    <row r="416" spans="1:52" ht="41.25" customHeight="1" thickBot="1">
      <c r="A416" s="372" t="s">
        <v>792</v>
      </c>
      <c r="B416" s="371" t="s">
        <v>269</v>
      </c>
      <c r="C416" s="379" t="s">
        <v>801</v>
      </c>
      <c r="D416" s="367">
        <v>5132</v>
      </c>
      <c r="E416" s="367"/>
      <c r="F416" s="367">
        <v>3</v>
      </c>
      <c r="G416" s="571">
        <v>0.5</v>
      </c>
      <c r="H416" s="577">
        <v>3770</v>
      </c>
      <c r="I416" s="193"/>
      <c r="J416" s="193"/>
      <c r="K416" s="193"/>
      <c r="L416" s="160">
        <v>311.85000000000002</v>
      </c>
      <c r="M416" s="164"/>
      <c r="N416" s="305">
        <f>H416+I416+J416+K416+L416+M416</f>
        <v>4081.85</v>
      </c>
      <c r="O416" s="164"/>
      <c r="P416" s="164"/>
      <c r="Q416" s="164"/>
      <c r="R416" s="164"/>
      <c r="S416" s="123">
        <f>G416*N416+(P416+R416)+O416</f>
        <v>2040.93</v>
      </c>
      <c r="T416" s="193"/>
      <c r="U416" s="142"/>
      <c r="V416" s="142"/>
      <c r="W416" s="142"/>
      <c r="X416" s="142"/>
      <c r="Y416" s="142"/>
      <c r="Z416" s="142"/>
      <c r="AA416" s="142"/>
      <c r="AB416" s="142"/>
      <c r="AC416" s="162">
        <v>3</v>
      </c>
      <c r="AD416" s="96">
        <f>IF(AC416=1,G416,0)</f>
        <v>0</v>
      </c>
      <c r="AE416" s="175">
        <f>IF(AC416=1,S416,0)</f>
        <v>0</v>
      </c>
      <c r="AF416" s="96">
        <f>IF(AC416=2,G416,0)</f>
        <v>0</v>
      </c>
      <c r="AG416" s="175">
        <f>IF(AC416=2,S416,0)</f>
        <v>0</v>
      </c>
      <c r="AH416" s="96">
        <f>IF(AC416=3,G416,0)</f>
        <v>0.5</v>
      </c>
      <c r="AI416" s="175">
        <f>IF(AC416=3,S416,0)</f>
        <v>2040.93</v>
      </c>
      <c r="AJ416" s="96">
        <f>IF(AC416=4,G416,0)</f>
        <v>0</v>
      </c>
      <c r="AK416" s="174">
        <f>IF(AC416=4,S416,0)</f>
        <v>0</v>
      </c>
    </row>
    <row r="417" spans="1:52" s="168" customFormat="1">
      <c r="A417" s="275"/>
      <c r="B417" s="300" t="s">
        <v>680</v>
      </c>
      <c r="C417" s="300"/>
      <c r="D417" s="300"/>
      <c r="E417" s="328"/>
      <c r="F417" s="328"/>
      <c r="G417" s="278">
        <f>SUM(G415:G416)</f>
        <v>1</v>
      </c>
      <c r="H417" s="300"/>
      <c r="I417" s="300"/>
      <c r="J417" s="300"/>
      <c r="K417" s="300"/>
      <c r="L417" s="300"/>
      <c r="M417" s="278"/>
      <c r="N417" s="283"/>
      <c r="O417" s="282">
        <f>O415+O416</f>
        <v>0</v>
      </c>
      <c r="P417" s="282"/>
      <c r="Q417" s="282"/>
      <c r="R417" s="282"/>
      <c r="S417" s="302">
        <f>SUM(S415:S416)</f>
        <v>7390.73</v>
      </c>
      <c r="T417" s="209"/>
      <c r="U417" s="209"/>
      <c r="V417" s="209"/>
      <c r="W417" s="209"/>
      <c r="X417" s="209"/>
      <c r="Y417" s="209"/>
      <c r="Z417" s="209"/>
      <c r="AA417" s="209"/>
      <c r="AB417" s="209">
        <f>SUM(G415:G416)</f>
        <v>1</v>
      </c>
      <c r="AC417" s="169"/>
      <c r="AD417" s="170">
        <f t="shared" ref="AD417:AK417" si="304">SUM(AD415:AD416)</f>
        <v>0.5</v>
      </c>
      <c r="AE417" s="171">
        <f t="shared" si="304"/>
        <v>5349.8</v>
      </c>
      <c r="AF417" s="170">
        <f t="shared" si="304"/>
        <v>0</v>
      </c>
      <c r="AG417" s="171">
        <f t="shared" si="304"/>
        <v>0</v>
      </c>
      <c r="AH417" s="170">
        <f t="shared" si="304"/>
        <v>0.5</v>
      </c>
      <c r="AI417" s="171">
        <f t="shared" si="304"/>
        <v>2040.93</v>
      </c>
      <c r="AJ417" s="170">
        <f t="shared" si="304"/>
        <v>0</v>
      </c>
      <c r="AK417" s="171">
        <f t="shared" si="304"/>
        <v>0</v>
      </c>
      <c r="AL417" s="185">
        <f t="shared" ref="AL417:AS417" si="305">AD417</f>
        <v>0.5</v>
      </c>
      <c r="AM417" s="185">
        <f t="shared" si="305"/>
        <v>5349.8</v>
      </c>
      <c r="AN417" s="185">
        <f t="shared" si="305"/>
        <v>0</v>
      </c>
      <c r="AO417" s="185">
        <f t="shared" si="305"/>
        <v>0</v>
      </c>
      <c r="AP417" s="185">
        <f t="shared" si="305"/>
        <v>0.5</v>
      </c>
      <c r="AQ417" s="185">
        <f t="shared" si="305"/>
        <v>2040.93</v>
      </c>
      <c r="AR417" s="185">
        <f t="shared" si="305"/>
        <v>0</v>
      </c>
      <c r="AS417" s="186">
        <f t="shared" si="305"/>
        <v>0</v>
      </c>
      <c r="AT417" s="91"/>
      <c r="AU417" s="91"/>
      <c r="AV417" s="91"/>
      <c r="AW417" s="91"/>
      <c r="AX417" s="91"/>
      <c r="AY417" s="91"/>
      <c r="AZ417" s="91"/>
    </row>
    <row r="418" spans="1:52">
      <c r="A418" s="284"/>
      <c r="B418" s="303" t="s">
        <v>681</v>
      </c>
      <c r="C418" s="303"/>
      <c r="D418" s="303"/>
      <c r="E418" s="303"/>
      <c r="F418" s="303"/>
      <c r="G418" s="286">
        <f>SUM(G415)</f>
        <v>0.5</v>
      </c>
      <c r="H418" s="303"/>
      <c r="I418" s="303"/>
      <c r="J418" s="303"/>
      <c r="K418" s="303"/>
      <c r="L418" s="303"/>
      <c r="M418" s="286"/>
      <c r="N418" s="288"/>
      <c r="O418" s="289">
        <f>O415</f>
        <v>0</v>
      </c>
      <c r="P418" s="289"/>
      <c r="Q418" s="289"/>
      <c r="R418" s="289"/>
      <c r="S418" s="351">
        <f>AE417</f>
        <v>5349.8</v>
      </c>
      <c r="T418" s="142"/>
      <c r="U418" s="142"/>
      <c r="V418" s="142"/>
      <c r="W418" s="142"/>
      <c r="X418" s="142"/>
      <c r="Y418" s="142"/>
      <c r="Z418" s="142"/>
      <c r="AA418" s="142"/>
      <c r="AB418" s="142"/>
    </row>
    <row r="419" spans="1:52">
      <c r="A419" s="338"/>
      <c r="B419" s="303" t="s">
        <v>682</v>
      </c>
      <c r="C419" s="339"/>
      <c r="D419" s="339"/>
      <c r="E419" s="339"/>
      <c r="F419" s="339"/>
      <c r="G419" s="340"/>
      <c r="H419" s="339"/>
      <c r="I419" s="339"/>
      <c r="J419" s="339"/>
      <c r="K419" s="339"/>
      <c r="L419" s="339"/>
      <c r="M419" s="340"/>
      <c r="N419" s="341"/>
      <c r="O419" s="342"/>
      <c r="P419" s="342"/>
      <c r="Q419" s="342"/>
      <c r="R419" s="342"/>
      <c r="S419" s="566"/>
      <c r="T419" s="142"/>
      <c r="U419" s="142"/>
      <c r="V419" s="142"/>
      <c r="W419" s="142"/>
      <c r="X419" s="142"/>
      <c r="Y419" s="142"/>
      <c r="Z419" s="142"/>
      <c r="AA419" s="142"/>
      <c r="AB419" s="142"/>
    </row>
    <row r="420" spans="1:52" ht="15.75" thickBot="1">
      <c r="A420" s="290"/>
      <c r="B420" s="306" t="s">
        <v>707</v>
      </c>
      <c r="C420" s="306"/>
      <c r="D420" s="306"/>
      <c r="E420" s="306"/>
      <c r="F420" s="306"/>
      <c r="G420" s="292">
        <f>G416</f>
        <v>0.5</v>
      </c>
      <c r="H420" s="306"/>
      <c r="I420" s="306"/>
      <c r="J420" s="306"/>
      <c r="K420" s="306"/>
      <c r="L420" s="306"/>
      <c r="M420" s="292"/>
      <c r="N420" s="295"/>
      <c r="O420" s="296">
        <f>O416</f>
        <v>0</v>
      </c>
      <c r="P420" s="296"/>
      <c r="Q420" s="296"/>
      <c r="R420" s="296">
        <f>R416</f>
        <v>0</v>
      </c>
      <c r="S420" s="565">
        <f>AI417</f>
        <v>2040.93</v>
      </c>
      <c r="T420" s="142"/>
      <c r="U420" s="142"/>
      <c r="V420" s="142"/>
      <c r="W420" s="142"/>
      <c r="X420" s="142"/>
      <c r="Y420" s="142"/>
      <c r="Z420" s="142"/>
      <c r="AA420" s="142"/>
      <c r="AB420" s="142"/>
    </row>
    <row r="421" spans="1:52" ht="15" customHeight="1" thickBot="1">
      <c r="A421" s="309"/>
      <c r="B421" s="197"/>
      <c r="C421" s="197"/>
      <c r="D421" s="197"/>
      <c r="E421" s="197"/>
      <c r="F421" s="197"/>
      <c r="G421" s="197"/>
      <c r="H421" s="197"/>
      <c r="I421" s="197"/>
      <c r="J421" s="197"/>
      <c r="K421" s="197"/>
      <c r="L421" s="197"/>
      <c r="M421" s="208"/>
      <c r="N421" s="142"/>
      <c r="O421" s="140"/>
      <c r="P421" s="140"/>
      <c r="Q421" s="140"/>
      <c r="R421" s="140"/>
      <c r="S421" s="142"/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 ht="18.75" hidden="1" customHeight="1" thickBot="1">
      <c r="A422" s="749"/>
      <c r="B422" s="749"/>
      <c r="C422" s="749"/>
      <c r="D422" s="749"/>
      <c r="E422" s="749"/>
      <c r="F422" s="749"/>
      <c r="G422" s="749"/>
      <c r="H422" s="749"/>
      <c r="I422" s="749"/>
      <c r="J422" s="749"/>
      <c r="K422" s="749"/>
      <c r="L422" s="749"/>
      <c r="M422" s="749"/>
      <c r="N422" s="749"/>
      <c r="O422" s="749"/>
      <c r="P422" s="749"/>
      <c r="Q422" s="749"/>
      <c r="R422" s="749"/>
      <c r="S422" s="749"/>
      <c r="T422" s="241"/>
      <c r="U422" s="241"/>
      <c r="V422" s="241"/>
      <c r="W422" s="241"/>
      <c r="X422" s="241"/>
      <c r="Y422" s="241"/>
      <c r="Z422" s="241"/>
      <c r="AA422" s="241"/>
      <c r="AB422" s="332"/>
    </row>
    <row r="423" spans="1:52" ht="18.75" customHeight="1">
      <c r="A423" s="784" t="s">
        <v>1088</v>
      </c>
      <c r="B423" s="785"/>
      <c r="C423" s="785"/>
      <c r="D423" s="785"/>
      <c r="E423" s="785"/>
      <c r="F423" s="785"/>
      <c r="G423" s="785"/>
      <c r="H423" s="785"/>
      <c r="I423" s="786"/>
      <c r="J423" s="785"/>
      <c r="K423" s="785"/>
      <c r="L423" s="785"/>
      <c r="M423" s="785"/>
      <c r="N423" s="785"/>
      <c r="O423" s="785"/>
      <c r="P423" s="785"/>
      <c r="Q423" s="785"/>
      <c r="R423" s="785"/>
      <c r="S423" s="787"/>
      <c r="T423" s="298"/>
      <c r="U423" s="298"/>
      <c r="V423" s="298"/>
      <c r="W423" s="298"/>
      <c r="X423" s="298"/>
      <c r="Y423" s="298"/>
      <c r="Z423" s="298"/>
      <c r="AA423" s="298"/>
      <c r="AB423" s="299"/>
    </row>
    <row r="424" spans="1:52" ht="60">
      <c r="A424" s="372" t="s">
        <v>912</v>
      </c>
      <c r="B424" s="371" t="s">
        <v>1064</v>
      </c>
      <c r="C424" s="190" t="s">
        <v>798</v>
      </c>
      <c r="D424" s="191" t="s">
        <v>23</v>
      </c>
      <c r="E424" s="191"/>
      <c r="F424" s="191" t="s">
        <v>404</v>
      </c>
      <c r="G424" s="589">
        <v>1</v>
      </c>
      <c r="H424" s="613">
        <v>6294</v>
      </c>
      <c r="I424" s="611">
        <f>H424*10%</f>
        <v>629.4</v>
      </c>
      <c r="J424" s="191"/>
      <c r="K424" s="191"/>
      <c r="L424" s="232"/>
      <c r="M424" s="160"/>
      <c r="N424" s="305">
        <f>H424+I424</f>
        <v>6923.4</v>
      </c>
      <c r="O424" s="160"/>
      <c r="P424" s="160"/>
      <c r="Q424" s="160"/>
      <c r="R424" s="160">
        <f>N424*30%</f>
        <v>2077.02</v>
      </c>
      <c r="S424" s="123">
        <f>G424*N424+(P424+R424)</f>
        <v>9000.42</v>
      </c>
      <c r="T424" s="142"/>
      <c r="U424" s="142"/>
      <c r="V424" s="142"/>
      <c r="W424" s="142"/>
      <c r="X424" s="142"/>
      <c r="Y424" s="142"/>
      <c r="Z424" s="142"/>
      <c r="AA424" s="142"/>
      <c r="AB424" s="142"/>
      <c r="AC424" s="162">
        <v>1</v>
      </c>
      <c r="AD424" s="96">
        <f>IF(AC424=1,G424,0)</f>
        <v>1</v>
      </c>
      <c r="AE424" s="175">
        <f>IF(AC424=1,S424,0)</f>
        <v>9000.42</v>
      </c>
      <c r="AF424" s="96">
        <f>IF(AC424=2,G424,0)</f>
        <v>0</v>
      </c>
      <c r="AG424" s="175">
        <f>IF(AC424=2,S424,0)</f>
        <v>0</v>
      </c>
      <c r="AH424" s="96">
        <f>IF(AC424=3,G424,0)</f>
        <v>0</v>
      </c>
      <c r="AI424" s="175">
        <f>IF(AC424=3,S424,0)</f>
        <v>0</v>
      </c>
      <c r="AJ424" s="96">
        <f>IF(AC424=4,G424,0)</f>
        <v>0</v>
      </c>
      <c r="AK424" s="174">
        <f>IF(AC424=4,S424,0)</f>
        <v>0</v>
      </c>
    </row>
    <row r="425" spans="1:52">
      <c r="A425" s="372" t="s">
        <v>790</v>
      </c>
      <c r="B425" s="200" t="s">
        <v>222</v>
      </c>
      <c r="C425" s="200" t="s">
        <v>222</v>
      </c>
      <c r="D425" s="191" t="s">
        <v>511</v>
      </c>
      <c r="E425" s="191" t="s">
        <v>632</v>
      </c>
      <c r="F425" s="191"/>
      <c r="G425" s="589">
        <v>1</v>
      </c>
      <c r="H425" s="589">
        <v>10000</v>
      </c>
      <c r="I425" s="583"/>
      <c r="J425" s="191"/>
      <c r="K425" s="191"/>
      <c r="L425" s="232"/>
      <c r="M425" s="160"/>
      <c r="N425" s="305">
        <f>H425+I425</f>
        <v>10000</v>
      </c>
      <c r="O425" s="160"/>
      <c r="P425" s="160"/>
      <c r="Q425" s="160"/>
      <c r="R425" s="160"/>
      <c r="S425" s="123">
        <f>(N425+R425)*G425</f>
        <v>10000</v>
      </c>
      <c r="T425" s="142"/>
      <c r="U425" s="142"/>
      <c r="V425" s="142"/>
      <c r="W425" s="142"/>
      <c r="X425" s="142"/>
      <c r="Y425" s="142"/>
      <c r="Z425" s="142"/>
      <c r="AA425" s="142"/>
      <c r="AB425" s="142"/>
      <c r="AC425" s="162">
        <v>2</v>
      </c>
      <c r="AD425" s="96">
        <f>IF(AC425=1,G425,0)</f>
        <v>0</v>
      </c>
      <c r="AE425" s="175">
        <f>IF(AC425=1,S425,0)</f>
        <v>0</v>
      </c>
      <c r="AF425" s="96">
        <f>IF(AC425=2,G425,0)</f>
        <v>1</v>
      </c>
      <c r="AG425" s="175">
        <f>IF(AC425=2,S425,0)</f>
        <v>10000</v>
      </c>
      <c r="AH425" s="96">
        <f>IF(AC425=3,G425,0)</f>
        <v>0</v>
      </c>
      <c r="AI425" s="175">
        <f>IF(AC425=3,S425,0)</f>
        <v>0</v>
      </c>
      <c r="AJ425" s="96">
        <f>IF(AC425=4,G425,0)</f>
        <v>0</v>
      </c>
      <c r="AK425" s="174">
        <f>IF(AC425=4,S425,0)</f>
        <v>0</v>
      </c>
    </row>
    <row r="426" spans="1:52">
      <c r="A426" s="372" t="s">
        <v>791</v>
      </c>
      <c r="B426" s="200" t="s">
        <v>222</v>
      </c>
      <c r="C426" s="200" t="s">
        <v>222</v>
      </c>
      <c r="D426" s="191" t="s">
        <v>511</v>
      </c>
      <c r="E426" s="191" t="s">
        <v>632</v>
      </c>
      <c r="F426" s="191"/>
      <c r="G426" s="497">
        <v>1</v>
      </c>
      <c r="H426" s="575" t="s">
        <v>1103</v>
      </c>
      <c r="I426" s="583"/>
      <c r="J426" s="191"/>
      <c r="K426" s="191"/>
      <c r="L426" s="232"/>
      <c r="M426" s="160"/>
      <c r="N426" s="305">
        <f>H426+I426</f>
        <v>10000</v>
      </c>
      <c r="O426" s="160"/>
      <c r="P426" s="160"/>
      <c r="Q426" s="160"/>
      <c r="R426" s="160"/>
      <c r="S426" s="123">
        <f>(N426+R426)*G426</f>
        <v>10000</v>
      </c>
      <c r="T426" s="142"/>
      <c r="U426" s="142"/>
      <c r="V426" s="142"/>
      <c r="W426" s="142"/>
      <c r="X426" s="142"/>
      <c r="Y426" s="142"/>
      <c r="Z426" s="142"/>
      <c r="AA426" s="142"/>
      <c r="AB426" s="142"/>
      <c r="AC426" s="162">
        <v>2</v>
      </c>
      <c r="AD426" s="96">
        <f>IF(AC426=1,G426,0)</f>
        <v>0</v>
      </c>
      <c r="AE426" s="175">
        <f>IF(AC426=1,S426,0)</f>
        <v>0</v>
      </c>
      <c r="AF426" s="96">
        <f>IF(AC426=2,G426,0)</f>
        <v>1</v>
      </c>
      <c r="AG426" s="175">
        <f>IF(AC426=2,S426,0)</f>
        <v>10000</v>
      </c>
      <c r="AH426" s="96">
        <f>IF(AC426=3,G426,0)</f>
        <v>0</v>
      </c>
      <c r="AI426" s="175">
        <f>IF(AC426=3,S426,0)</f>
        <v>0</v>
      </c>
      <c r="AJ426" s="96">
        <f>IF(AC426=4,G426,0)</f>
        <v>0</v>
      </c>
      <c r="AK426" s="174">
        <f>IF(AC426=4,S426,0)</f>
        <v>0</v>
      </c>
    </row>
    <row r="427" spans="1:52">
      <c r="A427" s="372" t="s">
        <v>789</v>
      </c>
      <c r="B427" s="190" t="s">
        <v>500</v>
      </c>
      <c r="C427" s="190" t="s">
        <v>500</v>
      </c>
      <c r="D427" s="191" t="s">
        <v>799</v>
      </c>
      <c r="E427" s="191" t="s">
        <v>800</v>
      </c>
      <c r="F427" s="191"/>
      <c r="G427" s="589">
        <v>1</v>
      </c>
      <c r="H427" s="604">
        <v>15000</v>
      </c>
      <c r="I427" s="575"/>
      <c r="J427" s="191"/>
      <c r="K427" s="191"/>
      <c r="L427" s="232"/>
      <c r="M427" s="160"/>
      <c r="N427" s="305">
        <f>H427+I427</f>
        <v>15000</v>
      </c>
      <c r="O427" s="160"/>
      <c r="P427" s="160"/>
      <c r="Q427" s="160"/>
      <c r="R427" s="160"/>
      <c r="S427" s="123">
        <f>G427*N427+(P427+R427)</f>
        <v>15000</v>
      </c>
      <c r="T427" s="142"/>
      <c r="U427" s="142"/>
      <c r="V427" s="142"/>
      <c r="W427" s="142"/>
      <c r="X427" s="142"/>
      <c r="Y427" s="142"/>
      <c r="Z427" s="142"/>
      <c r="AA427" s="142"/>
      <c r="AB427" s="142"/>
      <c r="AC427" s="162">
        <v>4</v>
      </c>
      <c r="AD427" s="96">
        <f>IF(AC427=1,G427,0)</f>
        <v>0</v>
      </c>
      <c r="AE427" s="175">
        <f>IF(AC427=1,S427,0)</f>
        <v>0</v>
      </c>
      <c r="AF427" s="96">
        <f>IF(AC427=2,G427,0)</f>
        <v>0</v>
      </c>
      <c r="AG427" s="175">
        <f>IF(AC427=2,S427,0)</f>
        <v>0</v>
      </c>
      <c r="AH427" s="96">
        <f>IF(AC427=3,G427,0)</f>
        <v>0</v>
      </c>
      <c r="AI427" s="175">
        <f>IF(AC427=3,S427,0)</f>
        <v>0</v>
      </c>
      <c r="AJ427" s="96">
        <f>IF(AC427=4,G427,0)</f>
        <v>1</v>
      </c>
      <c r="AK427" s="174">
        <f>IF(AC427=4,S427,0)</f>
        <v>15000</v>
      </c>
    </row>
    <row r="428" spans="1:52" ht="15.75" thickBot="1">
      <c r="A428" s="372" t="s">
        <v>791</v>
      </c>
      <c r="B428" s="271" t="s">
        <v>549</v>
      </c>
      <c r="C428" s="271" t="s">
        <v>610</v>
      </c>
      <c r="D428" s="195" t="s">
        <v>505</v>
      </c>
      <c r="E428" s="195"/>
      <c r="F428" s="195" t="s">
        <v>399</v>
      </c>
      <c r="G428" s="577">
        <v>1</v>
      </c>
      <c r="H428" s="614">
        <v>12000</v>
      </c>
      <c r="I428" s="592"/>
      <c r="J428" s="195"/>
      <c r="K428" s="195"/>
      <c r="L428" s="244"/>
      <c r="M428" s="164"/>
      <c r="N428" s="305">
        <f>H428+I428</f>
        <v>12000</v>
      </c>
      <c r="O428" s="196"/>
      <c r="P428" s="196"/>
      <c r="Q428" s="196"/>
      <c r="R428" s="196"/>
      <c r="S428" s="123">
        <f>G428*N428+(P428+R428)</f>
        <v>12000</v>
      </c>
      <c r="T428" s="142"/>
      <c r="U428" s="142"/>
      <c r="V428" s="142"/>
      <c r="W428" s="142"/>
      <c r="X428" s="142"/>
      <c r="Y428" s="142"/>
      <c r="Z428" s="142"/>
      <c r="AA428" s="142"/>
      <c r="AB428" s="142"/>
      <c r="AC428" s="162">
        <v>4</v>
      </c>
      <c r="AD428" s="96">
        <f>IF(AC428=1,G428,0)</f>
        <v>0</v>
      </c>
      <c r="AE428" s="175">
        <f>IF(AC428=1,S428,0)</f>
        <v>0</v>
      </c>
      <c r="AF428" s="96">
        <f>IF(AC428=2,G428,0)</f>
        <v>0</v>
      </c>
      <c r="AG428" s="175">
        <f>IF(AC428=2,S428,0)</f>
        <v>0</v>
      </c>
      <c r="AH428" s="96">
        <f>IF(AC428=3,G428,0)</f>
        <v>0</v>
      </c>
      <c r="AI428" s="175">
        <f>IF(AC428=3,S428,0)</f>
        <v>0</v>
      </c>
      <c r="AJ428" s="96">
        <f>IF(AC428=4,G428,0)</f>
        <v>1</v>
      </c>
      <c r="AK428" s="174">
        <f>IF(AC428=4,S428,0)</f>
        <v>12000</v>
      </c>
    </row>
    <row r="429" spans="1:52" s="168" customFormat="1">
      <c r="A429" s="275"/>
      <c r="B429" s="300" t="s">
        <v>680</v>
      </c>
      <c r="C429" s="301"/>
      <c r="D429" s="301"/>
      <c r="E429" s="301"/>
      <c r="F429" s="301"/>
      <c r="G429" s="279">
        <f>SUM(G424:G428)</f>
        <v>5</v>
      </c>
      <c r="H429" s="279"/>
      <c r="I429" s="301"/>
      <c r="J429" s="301"/>
      <c r="K429" s="301"/>
      <c r="L429" s="301"/>
      <c r="M429" s="280"/>
      <c r="N429" s="283"/>
      <c r="O429" s="282">
        <f>SUM(O424:O428)</f>
        <v>0</v>
      </c>
      <c r="P429" s="282"/>
      <c r="Q429" s="282"/>
      <c r="R429" s="282"/>
      <c r="S429" s="302">
        <f>SUM(S424:S428)</f>
        <v>56000.42</v>
      </c>
      <c r="T429" s="209"/>
      <c r="U429" s="209"/>
      <c r="V429" s="209"/>
      <c r="W429" s="209"/>
      <c r="X429" s="209"/>
      <c r="Y429" s="209"/>
      <c r="Z429" s="209"/>
      <c r="AA429" s="209"/>
      <c r="AB429" s="209">
        <f>SUM(G424:G428)</f>
        <v>5</v>
      </c>
      <c r="AC429" s="169"/>
      <c r="AD429" s="170">
        <f t="shared" ref="AD429:AK429" si="306">SUM(AD424:AD428)</f>
        <v>1</v>
      </c>
      <c r="AE429" s="171">
        <f t="shared" si="306"/>
        <v>9000.42</v>
      </c>
      <c r="AF429" s="170">
        <f t="shared" si="306"/>
        <v>2</v>
      </c>
      <c r="AG429" s="171">
        <f t="shared" si="306"/>
        <v>20000</v>
      </c>
      <c r="AH429" s="170">
        <f t="shared" si="306"/>
        <v>0</v>
      </c>
      <c r="AI429" s="171">
        <f t="shared" si="306"/>
        <v>0</v>
      </c>
      <c r="AJ429" s="170">
        <f t="shared" si="306"/>
        <v>2</v>
      </c>
      <c r="AK429" s="172">
        <f t="shared" si="306"/>
        <v>27000</v>
      </c>
      <c r="AL429" s="185">
        <f t="shared" ref="AL429:AS429" si="307">AD429</f>
        <v>1</v>
      </c>
      <c r="AM429" s="185">
        <f t="shared" si="307"/>
        <v>9000.42</v>
      </c>
      <c r="AN429" s="185">
        <f t="shared" si="307"/>
        <v>2</v>
      </c>
      <c r="AO429" s="185">
        <f t="shared" si="307"/>
        <v>20000</v>
      </c>
      <c r="AP429" s="185">
        <f t="shared" si="307"/>
        <v>0</v>
      </c>
      <c r="AQ429" s="185">
        <f t="shared" si="307"/>
        <v>0</v>
      </c>
      <c r="AR429" s="185">
        <f t="shared" si="307"/>
        <v>2</v>
      </c>
      <c r="AS429" s="186">
        <f t="shared" si="307"/>
        <v>27000</v>
      </c>
      <c r="AT429" s="91"/>
      <c r="AU429" s="91"/>
      <c r="AV429" s="91"/>
      <c r="AW429" s="91"/>
      <c r="AX429" s="91"/>
      <c r="AY429" s="91"/>
      <c r="AZ429" s="91"/>
    </row>
    <row r="430" spans="1:52">
      <c r="A430" s="284"/>
      <c r="B430" s="303" t="s">
        <v>681</v>
      </c>
      <c r="C430" s="304"/>
      <c r="D430" s="304"/>
      <c r="E430" s="304"/>
      <c r="F430" s="304"/>
      <c r="G430" s="319">
        <f>G424</f>
        <v>1</v>
      </c>
      <c r="H430" s="286"/>
      <c r="I430" s="304"/>
      <c r="J430" s="304"/>
      <c r="K430" s="304"/>
      <c r="L430" s="304"/>
      <c r="M430" s="525"/>
      <c r="N430" s="288"/>
      <c r="O430" s="289">
        <f>SUM(O424:O424)</f>
        <v>0</v>
      </c>
      <c r="P430" s="289"/>
      <c r="Q430" s="289"/>
      <c r="R430" s="289"/>
      <c r="S430" s="351">
        <f>SUM(S424:S424)</f>
        <v>9000.42</v>
      </c>
      <c r="T430" s="142"/>
      <c r="U430" s="142"/>
      <c r="V430" s="142"/>
      <c r="W430" s="142"/>
      <c r="X430" s="142"/>
      <c r="Y430" s="142"/>
      <c r="Z430" s="142"/>
      <c r="AA430" s="142"/>
      <c r="AB430" s="142"/>
    </row>
    <row r="431" spans="1:52">
      <c r="A431" s="284"/>
      <c r="B431" s="303" t="s">
        <v>687</v>
      </c>
      <c r="C431" s="304"/>
      <c r="D431" s="304"/>
      <c r="E431" s="304"/>
      <c r="F431" s="304"/>
      <c r="G431" s="722"/>
      <c r="H431" s="286"/>
      <c r="I431" s="304"/>
      <c r="J431" s="304"/>
      <c r="K431" s="304"/>
      <c r="L431" s="304"/>
      <c r="M431" s="525"/>
      <c r="N431" s="288"/>
      <c r="O431" s="289">
        <f>SUM(O426:O427)</f>
        <v>0</v>
      </c>
      <c r="P431" s="289"/>
      <c r="Q431" s="289"/>
      <c r="R431" s="289"/>
      <c r="S431" s="722"/>
      <c r="T431" s="142"/>
      <c r="U431" s="142"/>
      <c r="V431" s="142"/>
      <c r="W431" s="142"/>
      <c r="X431" s="142"/>
      <c r="Y431" s="142"/>
      <c r="Z431" s="142"/>
      <c r="AA431" s="142"/>
      <c r="AB431" s="142"/>
    </row>
    <row r="432" spans="1:52" ht="15.75" thickBot="1">
      <c r="A432" s="290"/>
      <c r="B432" s="306" t="s">
        <v>683</v>
      </c>
      <c r="C432" s="307"/>
      <c r="D432" s="307"/>
      <c r="E432" s="307"/>
      <c r="F432" s="307"/>
      <c r="G432" s="727">
        <f>SUM(G425:G428)</f>
        <v>4</v>
      </c>
      <c r="H432" s="292"/>
      <c r="I432" s="307"/>
      <c r="J432" s="307"/>
      <c r="K432" s="307"/>
      <c r="L432" s="307"/>
      <c r="M432" s="526"/>
      <c r="N432" s="295"/>
      <c r="O432" s="296">
        <f>O429-O430-O431</f>
        <v>0</v>
      </c>
      <c r="P432" s="296"/>
      <c r="Q432" s="296"/>
      <c r="R432" s="296"/>
      <c r="S432" s="727">
        <f>SUM(S425:S428)</f>
        <v>47000</v>
      </c>
      <c r="T432" s="142"/>
      <c r="U432" s="142"/>
      <c r="V432" s="142"/>
      <c r="W432" s="142"/>
      <c r="X432" s="142"/>
      <c r="Y432" s="142"/>
      <c r="Z432" s="142"/>
      <c r="AA432" s="142"/>
      <c r="AB432" s="142"/>
      <c r="AH432" s="96" t="s">
        <v>523</v>
      </c>
    </row>
    <row r="433" spans="1:52" ht="18.75" customHeight="1">
      <c r="A433" s="748" t="s">
        <v>1089</v>
      </c>
      <c r="B433" s="749"/>
      <c r="C433" s="505"/>
      <c r="D433" s="505"/>
      <c r="E433" s="505"/>
      <c r="F433" s="505"/>
      <c r="G433" s="505"/>
      <c r="H433" s="505"/>
      <c r="I433" s="505"/>
      <c r="J433" s="505"/>
      <c r="K433" s="505"/>
      <c r="L433" s="505"/>
      <c r="M433" s="505"/>
      <c r="N433" s="505"/>
      <c r="O433" s="505"/>
      <c r="P433" s="505"/>
      <c r="Q433" s="505"/>
      <c r="R433" s="505"/>
      <c r="S433" s="506"/>
      <c r="T433" s="241"/>
      <c r="U433" s="241"/>
      <c r="V433" s="241"/>
      <c r="W433" s="241"/>
      <c r="X433" s="241"/>
      <c r="Y433" s="241"/>
      <c r="Z433" s="241"/>
      <c r="AA433" s="241"/>
      <c r="AB433" s="332"/>
    </row>
    <row r="434" spans="1:52" ht="30">
      <c r="A434" s="372" t="s">
        <v>790</v>
      </c>
      <c r="B434" s="190" t="s">
        <v>89</v>
      </c>
      <c r="C434" s="190" t="s">
        <v>968</v>
      </c>
      <c r="D434" s="346">
        <v>3221</v>
      </c>
      <c r="E434" s="346"/>
      <c r="F434" s="346">
        <v>9</v>
      </c>
      <c r="G434" s="497">
        <v>0.25</v>
      </c>
      <c r="H434" s="602">
        <v>5527</v>
      </c>
      <c r="I434" s="191"/>
      <c r="J434" s="191"/>
      <c r="K434" s="191"/>
      <c r="L434" s="191"/>
      <c r="M434" s="160"/>
      <c r="N434" s="245">
        <f>H434+I434+J434+K434+L434+M434</f>
        <v>5527</v>
      </c>
      <c r="O434" s="160"/>
      <c r="P434" s="160"/>
      <c r="Q434" s="160"/>
      <c r="R434" s="189">
        <f>N434*30%*G434</f>
        <v>414.53</v>
      </c>
      <c r="S434" s="123">
        <f>(N434+R434)*G434</f>
        <v>1485.38</v>
      </c>
      <c r="T434" s="191"/>
      <c r="U434" s="142"/>
      <c r="V434" s="142"/>
      <c r="W434" s="142"/>
      <c r="X434" s="142"/>
      <c r="Y434" s="142"/>
      <c r="Z434" s="142"/>
      <c r="AA434" s="142"/>
      <c r="AB434" s="142"/>
      <c r="AC434" s="162">
        <v>2</v>
      </c>
      <c r="AD434" s="96">
        <f>IF(AC434=1,G434,0)</f>
        <v>0</v>
      </c>
      <c r="AE434" s="175">
        <f>IF(AC434=1,S434,0)</f>
        <v>0</v>
      </c>
      <c r="AF434" s="96">
        <f>IF(AC434=2,G434,0)</f>
        <v>0.25</v>
      </c>
      <c r="AG434" s="175">
        <f>IF(AC434=2,S434,0)</f>
        <v>1485.38</v>
      </c>
      <c r="AH434" s="96">
        <f>IF(AC434=3,G434,0)</f>
        <v>0</v>
      </c>
      <c r="AI434" s="175">
        <f>IF(AC434=3,S434,0)</f>
        <v>0</v>
      </c>
      <c r="AJ434" s="96">
        <f>IF(AC434=4,G434,0)</f>
        <v>0</v>
      </c>
      <c r="AK434" s="174">
        <f>IF(AC434=4,S434,0)</f>
        <v>0</v>
      </c>
    </row>
    <row r="435" spans="1:52" ht="45.75" thickBot="1">
      <c r="A435" s="372" t="s">
        <v>792</v>
      </c>
      <c r="B435" s="380" t="s">
        <v>269</v>
      </c>
      <c r="C435" s="381" t="s">
        <v>801</v>
      </c>
      <c r="D435" s="367">
        <v>5132</v>
      </c>
      <c r="E435" s="367"/>
      <c r="F435" s="367">
        <v>3</v>
      </c>
      <c r="G435" s="577">
        <v>2</v>
      </c>
      <c r="H435" s="577">
        <v>3770</v>
      </c>
      <c r="I435" s="195"/>
      <c r="J435" s="195"/>
      <c r="K435" s="195"/>
      <c r="L435" s="195"/>
      <c r="M435" s="164"/>
      <c r="N435" s="245">
        <f>H435+I435+J435+K435+L435+M435</f>
        <v>3770</v>
      </c>
      <c r="O435" s="196"/>
      <c r="P435" s="196"/>
      <c r="Q435" s="196"/>
      <c r="R435" s="196"/>
      <c r="S435" s="123">
        <f>G435*N435+(P435+R435)+O435</f>
        <v>7540</v>
      </c>
      <c r="T435" s="195"/>
      <c r="U435" s="142"/>
      <c r="V435" s="142"/>
      <c r="W435" s="142"/>
      <c r="X435" s="142"/>
      <c r="Y435" s="142"/>
      <c r="Z435" s="142"/>
      <c r="AA435" s="142"/>
      <c r="AB435" s="142"/>
      <c r="AC435" s="162">
        <v>3</v>
      </c>
      <c r="AD435" s="96">
        <f>IF(AC435=1,G435,0)</f>
        <v>0</v>
      </c>
      <c r="AE435" s="175">
        <f>IF(AC435=1,S435,0)</f>
        <v>0</v>
      </c>
      <c r="AF435" s="96">
        <f>IF(AC435=2,G435,0)</f>
        <v>0</v>
      </c>
      <c r="AG435" s="175">
        <f>IF(AC435=2,S435,0)</f>
        <v>0</v>
      </c>
      <c r="AH435" s="96">
        <f>IF(AC435=3,G435,0)</f>
        <v>2</v>
      </c>
      <c r="AI435" s="175">
        <f>IF(AC435=3,S435,0)</f>
        <v>7540</v>
      </c>
      <c r="AJ435" s="96">
        <f>IF(AC435=4,G435,0)</f>
        <v>0</v>
      </c>
      <c r="AK435" s="174">
        <f>IF(AC435=4,S435,0)</f>
        <v>0</v>
      </c>
    </row>
    <row r="436" spans="1:52" s="168" customFormat="1">
      <c r="A436" s="275"/>
      <c r="B436" s="300" t="s">
        <v>680</v>
      </c>
      <c r="C436" s="300"/>
      <c r="D436" s="334"/>
      <c r="E436" s="334"/>
      <c r="F436" s="334"/>
      <c r="G436" s="279">
        <f>G437+G438</f>
        <v>2.25</v>
      </c>
      <c r="H436" s="300"/>
      <c r="I436" s="300"/>
      <c r="J436" s="300"/>
      <c r="K436" s="300"/>
      <c r="L436" s="300"/>
      <c r="M436" s="278"/>
      <c r="N436" s="283"/>
      <c r="O436" s="282">
        <f>O434</f>
        <v>0</v>
      </c>
      <c r="P436" s="282"/>
      <c r="Q436" s="282"/>
      <c r="R436" s="282"/>
      <c r="S436" s="335">
        <f>SUM(S434:S435)</f>
        <v>9025.3799999999992</v>
      </c>
      <c r="T436" s="334"/>
      <c r="U436" s="334"/>
      <c r="V436" s="334"/>
      <c r="W436" s="334"/>
      <c r="X436" s="334"/>
      <c r="Y436" s="334"/>
      <c r="Z436" s="334"/>
      <c r="AA436" s="334"/>
      <c r="AB436" s="334">
        <f>SUM(G434:G435)</f>
        <v>2.25</v>
      </c>
      <c r="AC436" s="169"/>
      <c r="AD436" s="170">
        <f>SUM(AD434:AD435)</f>
        <v>0</v>
      </c>
      <c r="AE436" s="171">
        <f t="shared" ref="AE436:AK436" si="308">SUM(AE434:AE435)</f>
        <v>0</v>
      </c>
      <c r="AF436" s="170">
        <f t="shared" si="308"/>
        <v>0.25</v>
      </c>
      <c r="AG436" s="171">
        <f t="shared" si="308"/>
        <v>1485.38</v>
      </c>
      <c r="AH436" s="170">
        <f t="shared" si="308"/>
        <v>2</v>
      </c>
      <c r="AI436" s="171">
        <f t="shared" si="308"/>
        <v>7540</v>
      </c>
      <c r="AJ436" s="170">
        <f t="shared" si="308"/>
        <v>0</v>
      </c>
      <c r="AK436" s="171">
        <f t="shared" si="308"/>
        <v>0</v>
      </c>
      <c r="AL436" s="185">
        <f t="shared" ref="AL436:AS436" si="309">AD436</f>
        <v>0</v>
      </c>
      <c r="AM436" s="185">
        <f t="shared" si="309"/>
        <v>0</v>
      </c>
      <c r="AN436" s="185">
        <f t="shared" si="309"/>
        <v>0.25</v>
      </c>
      <c r="AO436" s="185">
        <f t="shared" si="309"/>
        <v>1485.38</v>
      </c>
      <c r="AP436" s="185">
        <f t="shared" si="309"/>
        <v>2</v>
      </c>
      <c r="AQ436" s="185">
        <f t="shared" si="309"/>
        <v>7540</v>
      </c>
      <c r="AR436" s="185">
        <f t="shared" si="309"/>
        <v>0</v>
      </c>
      <c r="AS436" s="186">
        <f t="shared" si="309"/>
        <v>0</v>
      </c>
      <c r="AT436" s="91"/>
      <c r="AU436" s="91"/>
      <c r="AV436" s="91"/>
      <c r="AW436" s="91"/>
      <c r="AX436" s="91"/>
      <c r="AY436" s="91"/>
      <c r="AZ436" s="91"/>
    </row>
    <row r="437" spans="1:52">
      <c r="A437" s="284"/>
      <c r="B437" s="303" t="s">
        <v>682</v>
      </c>
      <c r="C437" s="303"/>
      <c r="D437" s="303"/>
      <c r="E437" s="303"/>
      <c r="F437" s="303"/>
      <c r="G437" s="286">
        <f>G434</f>
        <v>0.25</v>
      </c>
      <c r="H437" s="303"/>
      <c r="I437" s="303"/>
      <c r="J437" s="303"/>
      <c r="K437" s="303"/>
      <c r="L437" s="303"/>
      <c r="M437" s="286"/>
      <c r="N437" s="288"/>
      <c r="O437" s="289"/>
      <c r="P437" s="289"/>
      <c r="Q437" s="289"/>
      <c r="R437" s="289"/>
      <c r="S437" s="351">
        <f>AG436</f>
        <v>1485.38</v>
      </c>
      <c r="T437" s="142"/>
      <c r="U437" s="142"/>
      <c r="V437" s="142"/>
      <c r="W437" s="142"/>
      <c r="X437" s="142"/>
      <c r="Y437" s="142"/>
      <c r="Z437" s="142"/>
      <c r="AA437" s="142"/>
      <c r="AB437" s="142"/>
    </row>
    <row r="438" spans="1:52" ht="15.75" thickBot="1">
      <c r="A438" s="290"/>
      <c r="B438" s="306" t="s">
        <v>697</v>
      </c>
      <c r="C438" s="306"/>
      <c r="D438" s="306"/>
      <c r="E438" s="306"/>
      <c r="F438" s="306"/>
      <c r="G438" s="292">
        <f>G435</f>
        <v>2</v>
      </c>
      <c r="H438" s="306"/>
      <c r="I438" s="306"/>
      <c r="J438" s="306"/>
      <c r="K438" s="306"/>
      <c r="L438" s="306"/>
      <c r="M438" s="292"/>
      <c r="N438" s="295"/>
      <c r="O438" s="296"/>
      <c r="P438" s="296"/>
      <c r="Q438" s="296"/>
      <c r="R438" s="296"/>
      <c r="S438" s="565">
        <f>AI436</f>
        <v>7540</v>
      </c>
      <c r="T438" s="142"/>
      <c r="U438" s="142"/>
      <c r="V438" s="142"/>
      <c r="W438" s="142"/>
      <c r="X438" s="142"/>
      <c r="Y438" s="142"/>
      <c r="Z438" s="142"/>
      <c r="AA438" s="142"/>
      <c r="AB438" s="142"/>
    </row>
    <row r="439" spans="1:52" ht="18.75">
      <c r="A439" s="745" t="s">
        <v>1090</v>
      </c>
      <c r="B439" s="746"/>
      <c r="C439" s="746"/>
      <c r="D439" s="746"/>
      <c r="E439" s="746"/>
      <c r="F439" s="746"/>
      <c r="G439" s="746"/>
      <c r="H439" s="746"/>
      <c r="I439" s="746"/>
      <c r="J439" s="746"/>
      <c r="K439" s="746"/>
      <c r="L439" s="746"/>
      <c r="M439" s="746"/>
      <c r="N439" s="746"/>
      <c r="O439" s="746"/>
      <c r="P439" s="746"/>
      <c r="Q439" s="746"/>
      <c r="R439" s="746"/>
      <c r="S439" s="747"/>
      <c r="T439" s="238"/>
      <c r="U439" s="238"/>
      <c r="V439" s="238"/>
      <c r="W439" s="238"/>
      <c r="X439" s="238"/>
      <c r="Y439" s="238"/>
      <c r="Z439" s="238"/>
      <c r="AA439" s="238"/>
      <c r="AB439" s="206"/>
    </row>
    <row r="440" spans="1:52" ht="30">
      <c r="A440" s="372" t="s">
        <v>790</v>
      </c>
      <c r="B440" s="190" t="s">
        <v>1060</v>
      </c>
      <c r="C440" s="190" t="s">
        <v>542</v>
      </c>
      <c r="D440" s="346">
        <v>3231</v>
      </c>
      <c r="E440" s="346"/>
      <c r="F440" s="346">
        <v>6</v>
      </c>
      <c r="G440" s="497">
        <v>1</v>
      </c>
      <c r="H440" s="604">
        <v>4633</v>
      </c>
      <c r="I440" s="191"/>
      <c r="J440" s="191"/>
      <c r="K440" s="191"/>
      <c r="L440" s="232"/>
      <c r="M440" s="160"/>
      <c r="N440" s="305">
        <f>H440+I440+J440+K440+L440+M440</f>
        <v>4633</v>
      </c>
      <c r="O440" s="160"/>
      <c r="P440" s="160"/>
      <c r="Q440" s="160"/>
      <c r="R440" s="160"/>
      <c r="S440" s="123">
        <f>G440*N440+(P440+R440)+O440</f>
        <v>4633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C440" s="162">
        <v>2</v>
      </c>
      <c r="AD440" s="96">
        <f>IF(AC440=1,G440,0)</f>
        <v>0</v>
      </c>
      <c r="AE440" s="175">
        <f>IF(AC440=1,S440,0)</f>
        <v>0</v>
      </c>
      <c r="AF440" s="96">
        <f>IF(AC440=2,G440,0)</f>
        <v>1</v>
      </c>
      <c r="AG440" s="175">
        <f>IF(AC440=2,S440,0)</f>
        <v>4633</v>
      </c>
      <c r="AH440" s="96">
        <f>IF(AC440=3,G440,0)</f>
        <v>0</v>
      </c>
      <c r="AI440" s="175">
        <f>IF(AC440=3,S440,0)</f>
        <v>0</v>
      </c>
      <c r="AJ440" s="96">
        <f>IF(AC440=4,G440,0)</f>
        <v>0</v>
      </c>
      <c r="AK440" s="174">
        <f>IF(AC440=4,S440,0)</f>
        <v>0</v>
      </c>
    </row>
    <row r="441" spans="1:52" s="530" customFormat="1">
      <c r="A441" s="372" t="s">
        <v>792</v>
      </c>
      <c r="B441" s="190" t="s">
        <v>481</v>
      </c>
      <c r="C441" s="190" t="s">
        <v>690</v>
      </c>
      <c r="D441" s="346">
        <v>5122</v>
      </c>
      <c r="E441" s="346">
        <v>16675</v>
      </c>
      <c r="F441" s="346">
        <v>4</v>
      </c>
      <c r="G441" s="497">
        <v>3</v>
      </c>
      <c r="H441" s="614">
        <v>4058</v>
      </c>
      <c r="I441" s="191"/>
      <c r="J441" s="191"/>
      <c r="K441" s="191"/>
      <c r="L441" s="232"/>
      <c r="M441" s="160"/>
      <c r="N441" s="305">
        <f>H441+I441+J441+K441+L441+M441</f>
        <v>4058</v>
      </c>
      <c r="O441" s="160">
        <v>585.6</v>
      </c>
      <c r="P441" s="160"/>
      <c r="Q441" s="160"/>
      <c r="R441" s="160"/>
      <c r="S441" s="123">
        <f>G441*N441+(P441+R441)+O441</f>
        <v>12759.6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C441" s="173"/>
      <c r="AD441" s="399"/>
      <c r="AE441" s="400"/>
      <c r="AF441" s="399"/>
      <c r="AG441" s="400"/>
      <c r="AH441" s="399"/>
      <c r="AI441" s="400"/>
      <c r="AJ441" s="399"/>
      <c r="AK441" s="401"/>
      <c r="AL441" s="527"/>
      <c r="AM441" s="527"/>
      <c r="AN441" s="527"/>
      <c r="AO441" s="527"/>
      <c r="AP441" s="527"/>
      <c r="AQ441" s="527"/>
      <c r="AR441" s="527"/>
      <c r="AS441" s="528"/>
      <c r="AT441" s="529"/>
      <c r="AU441" s="529"/>
      <c r="AV441" s="529"/>
      <c r="AW441" s="529"/>
      <c r="AX441" s="529"/>
      <c r="AY441" s="529"/>
      <c r="AZ441" s="529"/>
    </row>
    <row r="442" spans="1:52" ht="15.75" thickBot="1">
      <c r="A442" s="372" t="s">
        <v>793</v>
      </c>
      <c r="B442" s="194" t="s">
        <v>691</v>
      </c>
      <c r="C442" s="194" t="s">
        <v>691</v>
      </c>
      <c r="D442" s="322">
        <v>9132</v>
      </c>
      <c r="E442" s="322">
        <v>13249</v>
      </c>
      <c r="F442" s="322">
        <v>2</v>
      </c>
      <c r="G442" s="572">
        <v>3</v>
      </c>
      <c r="H442" s="615">
        <v>3483</v>
      </c>
      <c r="I442" s="195"/>
      <c r="J442" s="195"/>
      <c r="K442" s="195"/>
      <c r="L442" s="244"/>
      <c r="M442" s="164"/>
      <c r="N442" s="305">
        <f>H442+I442+J442+K442+L442+M442</f>
        <v>3483</v>
      </c>
      <c r="O442" s="196"/>
      <c r="P442" s="196"/>
      <c r="Q442" s="196"/>
      <c r="R442" s="196"/>
      <c r="S442" s="123">
        <f>G442*N442+(P442+R442)+O442</f>
        <v>10449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IF(AC442=1,G442,0)</f>
        <v>0</v>
      </c>
      <c r="AE442" s="175">
        <f>IF(AC442=1,S442,0)</f>
        <v>0</v>
      </c>
      <c r="AF442" s="96">
        <f>IF(AC442=2,G442,0)</f>
        <v>0</v>
      </c>
      <c r="AG442" s="175">
        <f>IF(AC442=2,S442,0)</f>
        <v>0</v>
      </c>
      <c r="AH442" s="96">
        <f>IF(AC442=3,G442,0)</f>
        <v>0</v>
      </c>
      <c r="AI442" s="175">
        <f>IF(AC442=3,S442,0)</f>
        <v>0</v>
      </c>
      <c r="AJ442" s="96">
        <f>IF(AC442=4,G442,0)</f>
        <v>3</v>
      </c>
      <c r="AK442" s="174">
        <f>IF(AC442=4,S442,0)</f>
        <v>10449</v>
      </c>
    </row>
    <row r="443" spans="1:52" s="168" customFormat="1">
      <c r="A443" s="275"/>
      <c r="B443" s="300" t="s">
        <v>680</v>
      </c>
      <c r="C443" s="300"/>
      <c r="D443" s="300"/>
      <c r="E443" s="300"/>
      <c r="F443" s="300"/>
      <c r="G443" s="279">
        <f>G440+G441+G442</f>
        <v>7</v>
      </c>
      <c r="H443" s="279"/>
      <c r="I443" s="300"/>
      <c r="J443" s="300"/>
      <c r="K443" s="300"/>
      <c r="L443" s="300"/>
      <c r="M443" s="280"/>
      <c r="N443" s="283"/>
      <c r="O443" s="282"/>
      <c r="P443" s="282"/>
      <c r="Q443" s="282"/>
      <c r="R443" s="282"/>
      <c r="S443" s="302">
        <f>SUM(S440:S442)</f>
        <v>27841.599999999999</v>
      </c>
      <c r="T443" s="209"/>
      <c r="U443" s="209"/>
      <c r="V443" s="209"/>
      <c r="W443" s="209"/>
      <c r="X443" s="209"/>
      <c r="Y443" s="209"/>
      <c r="Z443" s="209"/>
      <c r="AA443" s="209"/>
      <c r="AB443" s="209">
        <f>SUM(G440:G442)</f>
        <v>7</v>
      </c>
      <c r="AC443" s="169"/>
      <c r="AD443" s="170">
        <f t="shared" ref="AD443:AK443" si="310">SUM(AD440:AD442)</f>
        <v>0</v>
      </c>
      <c r="AE443" s="171">
        <f t="shared" si="310"/>
        <v>0</v>
      </c>
      <c r="AF443" s="170">
        <f t="shared" si="310"/>
        <v>1</v>
      </c>
      <c r="AG443" s="171">
        <f t="shared" si="310"/>
        <v>4633</v>
      </c>
      <c r="AH443" s="170">
        <f t="shared" si="310"/>
        <v>0</v>
      </c>
      <c r="AI443" s="171">
        <f t="shared" si="310"/>
        <v>0</v>
      </c>
      <c r="AJ443" s="170">
        <f t="shared" si="310"/>
        <v>3</v>
      </c>
      <c r="AK443" s="171">
        <f t="shared" si="310"/>
        <v>10449</v>
      </c>
      <c r="AL443" s="185">
        <f t="shared" ref="AL443:AS443" si="311">AD443</f>
        <v>0</v>
      </c>
      <c r="AM443" s="185">
        <f t="shared" si="311"/>
        <v>0</v>
      </c>
      <c r="AN443" s="185">
        <f t="shared" si="311"/>
        <v>1</v>
      </c>
      <c r="AO443" s="185">
        <f t="shared" si="311"/>
        <v>4633</v>
      </c>
      <c r="AP443" s="185">
        <f t="shared" si="311"/>
        <v>0</v>
      </c>
      <c r="AQ443" s="185">
        <f t="shared" si="311"/>
        <v>0</v>
      </c>
      <c r="AR443" s="185">
        <f t="shared" si="311"/>
        <v>3</v>
      </c>
      <c r="AS443" s="186">
        <f t="shared" si="311"/>
        <v>10449</v>
      </c>
      <c r="AT443" s="91"/>
      <c r="AU443" s="91"/>
      <c r="AV443" s="91"/>
      <c r="AW443" s="91"/>
      <c r="AX443" s="91"/>
      <c r="AY443" s="91"/>
      <c r="AZ443" s="91"/>
    </row>
    <row r="444" spans="1:52">
      <c r="A444" s="284"/>
      <c r="B444" s="303" t="s">
        <v>681</v>
      </c>
      <c r="C444" s="303"/>
      <c r="D444" s="303"/>
      <c r="E444" s="303"/>
      <c r="F444" s="303"/>
      <c r="G444" s="286">
        <f>AD443</f>
        <v>0</v>
      </c>
      <c r="H444" s="286"/>
      <c r="I444" s="303"/>
      <c r="J444" s="303"/>
      <c r="K444" s="303"/>
      <c r="L444" s="303"/>
      <c r="M444" s="287"/>
      <c r="N444" s="288"/>
      <c r="O444" s="289"/>
      <c r="P444" s="289"/>
      <c r="Q444" s="289"/>
      <c r="R444" s="289"/>
      <c r="S444" s="305"/>
      <c r="T444" s="142"/>
      <c r="U444" s="142"/>
      <c r="V444" s="142"/>
      <c r="W444" s="142"/>
      <c r="X444" s="142"/>
      <c r="Y444" s="142"/>
      <c r="Z444" s="142"/>
      <c r="AA444" s="142"/>
      <c r="AB444" s="142"/>
    </row>
    <row r="445" spans="1:52">
      <c r="A445" s="284"/>
      <c r="B445" s="303" t="s">
        <v>692</v>
      </c>
      <c r="C445" s="303"/>
      <c r="D445" s="303"/>
      <c r="E445" s="303"/>
      <c r="F445" s="303"/>
      <c r="G445" s="286">
        <f>AF443</f>
        <v>1</v>
      </c>
      <c r="H445" s="286"/>
      <c r="I445" s="303"/>
      <c r="J445" s="303"/>
      <c r="K445" s="303"/>
      <c r="L445" s="303"/>
      <c r="M445" s="287"/>
      <c r="N445" s="288"/>
      <c r="O445" s="289">
        <f>O440</f>
        <v>0</v>
      </c>
      <c r="P445" s="289"/>
      <c r="Q445" s="289"/>
      <c r="R445" s="289"/>
      <c r="S445" s="351">
        <f>SUM(S440)</f>
        <v>4633</v>
      </c>
      <c r="T445" s="142"/>
      <c r="U445" s="142"/>
      <c r="V445" s="142"/>
      <c r="W445" s="142"/>
      <c r="X445" s="142"/>
      <c r="Y445" s="142"/>
      <c r="Z445" s="142"/>
      <c r="AA445" s="142"/>
      <c r="AB445" s="142"/>
    </row>
    <row r="446" spans="1:52" ht="15.75" thickBot="1">
      <c r="A446" s="290"/>
      <c r="B446" s="306" t="s">
        <v>683</v>
      </c>
      <c r="C446" s="306"/>
      <c r="D446" s="306"/>
      <c r="E446" s="306"/>
      <c r="F446" s="306"/>
      <c r="G446" s="292">
        <f>G441+G442</f>
        <v>6</v>
      </c>
      <c r="H446" s="292"/>
      <c r="I446" s="306"/>
      <c r="J446" s="306"/>
      <c r="K446" s="306"/>
      <c r="L446" s="306"/>
      <c r="M446" s="294"/>
      <c r="N446" s="295"/>
      <c r="O446" s="296"/>
      <c r="P446" s="296"/>
      <c r="Q446" s="296"/>
      <c r="R446" s="296"/>
      <c r="S446" s="565">
        <f>SUM(S441:S442)</f>
        <v>23208.6</v>
      </c>
      <c r="T446" s="142"/>
      <c r="U446" s="142"/>
      <c r="V446" s="142"/>
      <c r="W446" s="142"/>
      <c r="X446" s="142"/>
      <c r="Y446" s="142"/>
      <c r="Z446" s="142"/>
      <c r="AA446" s="142"/>
      <c r="AB446" s="142"/>
    </row>
    <row r="447" spans="1:52" ht="18.75" customHeight="1">
      <c r="A447" s="788" t="s">
        <v>1091</v>
      </c>
      <c r="B447" s="789"/>
      <c r="C447" s="789"/>
      <c r="D447" s="789"/>
      <c r="E447" s="789"/>
      <c r="F447" s="789"/>
      <c r="G447" s="789"/>
      <c r="H447" s="789"/>
      <c r="I447" s="789"/>
      <c r="J447" s="789"/>
      <c r="K447" s="789"/>
      <c r="L447" s="789"/>
      <c r="M447" s="789"/>
      <c r="N447" s="789"/>
      <c r="O447" s="789"/>
      <c r="P447" s="789"/>
      <c r="Q447" s="789"/>
      <c r="R447" s="789"/>
      <c r="S447" s="789"/>
      <c r="T447" s="510"/>
      <c r="U447" s="510"/>
      <c r="V447" s="510"/>
      <c r="W447" s="510"/>
      <c r="X447" s="510"/>
      <c r="Y447" s="510"/>
      <c r="Z447" s="510"/>
      <c r="AA447" s="510"/>
      <c r="AB447" s="449"/>
    </row>
    <row r="448" spans="1:52" ht="30">
      <c r="A448" s="372" t="s">
        <v>912</v>
      </c>
      <c r="B448" s="676" t="s">
        <v>1083</v>
      </c>
      <c r="C448" s="190" t="s">
        <v>798</v>
      </c>
      <c r="D448" s="346">
        <v>1239</v>
      </c>
      <c r="E448" s="346">
        <v>22124</v>
      </c>
      <c r="F448" s="346"/>
      <c r="G448" s="497">
        <v>1</v>
      </c>
      <c r="H448" s="613">
        <v>12000</v>
      </c>
      <c r="I448" s="272"/>
      <c r="J448" s="272"/>
      <c r="K448" s="272"/>
      <c r="L448" s="272"/>
      <c r="M448" s="160"/>
      <c r="N448" s="245">
        <f t="shared" ref="N448:N468" si="312">H448+I448+J448+K448+L448+M448</f>
        <v>12000</v>
      </c>
      <c r="O448" s="160"/>
      <c r="P448" s="160"/>
      <c r="Q448" s="160"/>
      <c r="R448" s="160"/>
      <c r="S448" s="123">
        <f t="shared" ref="S448:S464" si="313">(N448+R448)*G448</f>
        <v>12000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C448" s="162">
        <v>4</v>
      </c>
      <c r="AD448" s="96">
        <f>IF(AC448=1,M448,0)</f>
        <v>0</v>
      </c>
      <c r="AE448" s="175">
        <f>IF(AC448=1,S448,0)</f>
        <v>0</v>
      </c>
      <c r="AF448" s="96">
        <f>IF(AC448=2,M448,0)</f>
        <v>0</v>
      </c>
      <c r="AG448" s="175">
        <f>IF(AC448=2,S448,0)</f>
        <v>0</v>
      </c>
      <c r="AH448" s="96">
        <f>IF(AC448=3,M448,0)</f>
        <v>0</v>
      </c>
      <c r="AI448" s="175">
        <f>IF(AC448=3,S448,0)</f>
        <v>0</v>
      </c>
      <c r="AJ448" s="96">
        <f>IF(AC448=4,M448,0)</f>
        <v>0</v>
      </c>
      <c r="AK448" s="174">
        <f>IF(AC448=4,S448,0)</f>
        <v>12000</v>
      </c>
    </row>
    <row r="449" spans="1:52">
      <c r="A449" s="372" t="s">
        <v>789</v>
      </c>
      <c r="B449" s="271" t="s">
        <v>932</v>
      </c>
      <c r="C449" s="271" t="s">
        <v>932</v>
      </c>
      <c r="D449" s="272" t="s">
        <v>797</v>
      </c>
      <c r="E449" s="374">
        <v>22177</v>
      </c>
      <c r="F449" s="374"/>
      <c r="G449" s="497">
        <v>1</v>
      </c>
      <c r="H449" s="604">
        <v>12000</v>
      </c>
      <c r="I449" s="160"/>
      <c r="J449" s="160"/>
      <c r="K449" s="160"/>
      <c r="L449" s="160"/>
      <c r="M449" s="160"/>
      <c r="N449" s="245">
        <f t="shared" si="312"/>
        <v>12000</v>
      </c>
      <c r="O449" s="160"/>
      <c r="P449" s="160"/>
      <c r="Q449" s="160"/>
      <c r="R449" s="189"/>
      <c r="S449" s="123">
        <f t="shared" si="313"/>
        <v>12000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C449" s="162">
        <v>4</v>
      </c>
      <c r="AD449" s="96">
        <f>IF(AC449=1,M452,0)</f>
        <v>0</v>
      </c>
      <c r="AE449" s="175">
        <f>IF(AC449=1,S452,0)</f>
        <v>0</v>
      </c>
      <c r="AF449" s="96">
        <f>IF(AC449=2,M452,0)</f>
        <v>0</v>
      </c>
      <c r="AG449" s="175">
        <f>IF(AC449=2,S452,0)</f>
        <v>0</v>
      </c>
      <c r="AH449" s="96">
        <f>IF(AC449=3,M452,0)</f>
        <v>0</v>
      </c>
      <c r="AI449" s="175">
        <f>IF(AC449=3,S452,0)</f>
        <v>0</v>
      </c>
      <c r="AJ449" s="96">
        <f>IF(AC449=4,M452,0)</f>
        <v>0</v>
      </c>
      <c r="AK449" s="174">
        <f>IF(AC449=4,S452,0)</f>
        <v>2029</v>
      </c>
    </row>
    <row r="450" spans="1:52">
      <c r="A450" s="372" t="s">
        <v>790</v>
      </c>
      <c r="B450" s="271" t="s">
        <v>832</v>
      </c>
      <c r="C450" s="271" t="s">
        <v>832</v>
      </c>
      <c r="D450" s="272">
        <v>3119</v>
      </c>
      <c r="E450" s="272">
        <v>24940</v>
      </c>
      <c r="F450" s="272"/>
      <c r="G450" s="497">
        <v>1</v>
      </c>
      <c r="H450" s="613">
        <v>12000</v>
      </c>
      <c r="I450" s="272"/>
      <c r="J450" s="272"/>
      <c r="K450" s="272"/>
      <c r="L450" s="272"/>
      <c r="M450" s="160"/>
      <c r="N450" s="245">
        <f t="shared" si="312"/>
        <v>12000</v>
      </c>
      <c r="O450" s="160"/>
      <c r="P450" s="160"/>
      <c r="Q450" s="160"/>
      <c r="R450" s="160"/>
      <c r="S450" s="123">
        <f t="shared" si="313"/>
        <v>12000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>IF(AC450=1,M453,0)</f>
        <v>0</v>
      </c>
      <c r="AE450" s="175">
        <f>IF(AC450=1,S453,0)</f>
        <v>0</v>
      </c>
      <c r="AF450" s="96">
        <f>IF(AC450=2,M453,0)</f>
        <v>0</v>
      </c>
      <c r="AG450" s="175">
        <f>IF(AC450=2,S453,0)</f>
        <v>0</v>
      </c>
      <c r="AH450" s="96">
        <f>IF(AC450=3,M453,0)</f>
        <v>0</v>
      </c>
      <c r="AI450" s="175">
        <f>IF(AC450=3,S453,0)</f>
        <v>0</v>
      </c>
      <c r="AJ450" s="96">
        <f>IF(AC450=4,M453,0)</f>
        <v>0</v>
      </c>
      <c r="AK450" s="174">
        <f>IF(AC450=4,S453,0)</f>
        <v>942.5</v>
      </c>
    </row>
    <row r="451" spans="1:52">
      <c r="A451" s="372" t="s">
        <v>790</v>
      </c>
      <c r="B451" s="413" t="s">
        <v>345</v>
      </c>
      <c r="C451" s="675" t="s">
        <v>832</v>
      </c>
      <c r="D451" s="272">
        <v>3119</v>
      </c>
      <c r="E451" s="272">
        <v>24940</v>
      </c>
      <c r="F451" s="272"/>
      <c r="G451" s="497">
        <v>1</v>
      </c>
      <c r="H451" s="577">
        <v>12000</v>
      </c>
      <c r="I451" s="191"/>
      <c r="J451" s="191"/>
      <c r="K451" s="191"/>
      <c r="L451" s="191"/>
      <c r="M451" s="270"/>
      <c r="N451" s="189">
        <f>H451+I451+J451+K451+L451+M451</f>
        <v>12000</v>
      </c>
      <c r="O451" s="160"/>
      <c r="P451" s="160"/>
      <c r="Q451" s="160"/>
      <c r="R451" s="160"/>
      <c r="S451" s="123">
        <f t="shared" si="313"/>
        <v>12000</v>
      </c>
      <c r="T451" s="142"/>
      <c r="U451" s="142"/>
      <c r="V451" s="142"/>
      <c r="W451" s="142"/>
      <c r="X451" s="142"/>
      <c r="Y451" s="142"/>
      <c r="Z451" s="142"/>
      <c r="AA451" s="142"/>
      <c r="AB451" s="142"/>
    </row>
    <row r="452" spans="1:52">
      <c r="A452" s="372" t="s">
        <v>791</v>
      </c>
      <c r="B452" s="271" t="s">
        <v>933</v>
      </c>
      <c r="C452" s="271" t="s">
        <v>933</v>
      </c>
      <c r="D452" s="272">
        <v>4131</v>
      </c>
      <c r="E452" s="272">
        <v>20031</v>
      </c>
      <c r="F452" s="272">
        <v>4</v>
      </c>
      <c r="G452" s="497">
        <v>0.5</v>
      </c>
      <c r="H452" s="614">
        <v>4058</v>
      </c>
      <c r="I452" s="272"/>
      <c r="J452" s="272"/>
      <c r="K452" s="272"/>
      <c r="L452" s="272"/>
      <c r="M452" s="160"/>
      <c r="N452" s="245">
        <f t="shared" si="312"/>
        <v>4058</v>
      </c>
      <c r="O452" s="160"/>
      <c r="P452" s="160"/>
      <c r="Q452" s="160"/>
      <c r="R452" s="160"/>
      <c r="S452" s="123">
        <f t="shared" si="313"/>
        <v>2029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IF(AC452=1,#REF!,0)</f>
        <v>0</v>
      </c>
      <c r="AE452" s="175">
        <f>IF(AC452=1,#REF!,0)</f>
        <v>0</v>
      </c>
      <c r="AF452" s="96">
        <f>IF(AC452=2,#REF!,0)</f>
        <v>0</v>
      </c>
      <c r="AG452" s="175">
        <f>IF(AC452=2,#REF!,0)</f>
        <v>0</v>
      </c>
      <c r="AH452" s="96">
        <f>IF(AC452=3,#REF!,0)</f>
        <v>0</v>
      </c>
      <c r="AI452" s="175">
        <f>IF(AC452=3,#REF!,0)</f>
        <v>0</v>
      </c>
      <c r="AJ452" s="96" t="e">
        <f>IF(AC452=4,#REF!,0)</f>
        <v>#REF!</v>
      </c>
      <c r="AK452" s="174" t="e">
        <f>IF(AC452=4,#REF!,0)</f>
        <v>#REF!</v>
      </c>
    </row>
    <row r="453" spans="1:52" ht="12.75" customHeight="1">
      <c r="A453" s="372" t="s">
        <v>790</v>
      </c>
      <c r="B453" s="271" t="s">
        <v>285</v>
      </c>
      <c r="C453" s="271" t="s">
        <v>285</v>
      </c>
      <c r="D453" s="272">
        <v>3119</v>
      </c>
      <c r="E453" s="272">
        <v>21635</v>
      </c>
      <c r="F453" s="272">
        <v>4</v>
      </c>
      <c r="G453" s="497">
        <v>0.25</v>
      </c>
      <c r="H453" s="614">
        <v>3770</v>
      </c>
      <c r="I453" s="272"/>
      <c r="J453" s="272"/>
      <c r="K453" s="272"/>
      <c r="L453" s="272"/>
      <c r="M453" s="160"/>
      <c r="N453" s="245">
        <f t="shared" si="312"/>
        <v>3770</v>
      </c>
      <c r="O453" s="160"/>
      <c r="P453" s="160"/>
      <c r="Q453" s="160"/>
      <c r="R453" s="160"/>
      <c r="S453" s="123">
        <f t="shared" si="313"/>
        <v>942.5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C453" s="162">
        <v>4</v>
      </c>
      <c r="AD453" s="96">
        <f>IF(AC453=1,M454,0)</f>
        <v>0</v>
      </c>
      <c r="AE453" s="175">
        <f>IF(AC453=1,S454,0)</f>
        <v>0</v>
      </c>
      <c r="AF453" s="96">
        <f>IF(AC453=2,M454,0)</f>
        <v>0</v>
      </c>
      <c r="AG453" s="175">
        <f>IF(AC453=2,S454,0)</f>
        <v>0</v>
      </c>
      <c r="AH453" s="96">
        <f>IF(AC453=3,M454,0)</f>
        <v>0</v>
      </c>
      <c r="AI453" s="175">
        <f>IF(AC453=3,S454,0)</f>
        <v>0</v>
      </c>
      <c r="AJ453" s="96">
        <f>IF(AC453=4,M454,0)</f>
        <v>0</v>
      </c>
      <c r="AK453" s="174">
        <f>IF(AC453=4,S454,0)</f>
        <v>0</v>
      </c>
    </row>
    <row r="454" spans="1:52">
      <c r="A454" s="372"/>
      <c r="B454" s="356" t="s">
        <v>531</v>
      </c>
      <c r="C454" s="356"/>
      <c r="D454" s="356"/>
      <c r="E454" s="356"/>
      <c r="F454" s="356"/>
      <c r="G454" s="616"/>
      <c r="H454" s="617"/>
      <c r="I454" s="356"/>
      <c r="J454" s="356"/>
      <c r="K454" s="356"/>
      <c r="L454" s="356"/>
      <c r="M454" s="356"/>
      <c r="N454" s="245">
        <f t="shared" si="312"/>
        <v>0</v>
      </c>
      <c r="O454" s="160"/>
      <c r="P454" s="160"/>
      <c r="Q454" s="160"/>
      <c r="R454" s="160"/>
      <c r="S454" s="123">
        <f t="shared" si="313"/>
        <v>0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D454" s="96">
        <f t="shared" ref="AD454:AD457" si="314">IF(AC454=1,M456,0)</f>
        <v>0</v>
      </c>
      <c r="AE454" s="175">
        <f t="shared" ref="AE454:AE457" si="315">IF(AC454=1,S456,0)</f>
        <v>0</v>
      </c>
      <c r="AF454" s="96">
        <f t="shared" ref="AF454:AF457" si="316">IF(AC454=2,M456,0)</f>
        <v>0</v>
      </c>
      <c r="AG454" s="175">
        <f t="shared" ref="AG454:AG457" si="317">IF(AC454=2,S456,0)</f>
        <v>0</v>
      </c>
      <c r="AH454" s="96">
        <f t="shared" ref="AH454:AH457" si="318">IF(AC454=3,M456,0)</f>
        <v>0</v>
      </c>
      <c r="AI454" s="175">
        <f t="shared" ref="AI454:AI457" si="319">IF(AC454=3,S456,0)</f>
        <v>0</v>
      </c>
      <c r="AJ454" s="96">
        <f t="shared" ref="AJ454:AJ457" si="320">IF(AC454=4,M456,0)</f>
        <v>0</v>
      </c>
      <c r="AK454" s="174">
        <f t="shared" ref="AK454:AK457" si="321">IF(AC454=4,S456,0)</f>
        <v>0</v>
      </c>
    </row>
    <row r="455" spans="1:52">
      <c r="A455" s="372" t="s">
        <v>793</v>
      </c>
      <c r="B455" s="190" t="s">
        <v>42</v>
      </c>
      <c r="C455" s="190" t="s">
        <v>42</v>
      </c>
      <c r="D455" s="191" t="s">
        <v>510</v>
      </c>
      <c r="E455" s="191"/>
      <c r="F455" s="191" t="s">
        <v>403</v>
      </c>
      <c r="G455" s="497">
        <v>1</v>
      </c>
      <c r="H455" s="584">
        <v>3195</v>
      </c>
      <c r="I455" s="191"/>
      <c r="J455" s="191"/>
      <c r="K455" s="191"/>
      <c r="L455" s="191"/>
      <c r="M455" s="160"/>
      <c r="N455" s="245">
        <f t="shared" si="312"/>
        <v>3195</v>
      </c>
      <c r="O455" s="160"/>
      <c r="P455" s="160"/>
      <c r="Q455" s="160"/>
      <c r="R455" s="160"/>
      <c r="S455" s="123">
        <f t="shared" si="313"/>
        <v>3195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D455" s="96">
        <f>IF(AC455=1,#REF!,0)</f>
        <v>0</v>
      </c>
      <c r="AE455" s="175">
        <f>IF(AC455=1,#REF!,0)</f>
        <v>0</v>
      </c>
      <c r="AF455" s="96">
        <f>IF(AC455=2,#REF!,0)</f>
        <v>0</v>
      </c>
      <c r="AG455" s="175">
        <f>IF(AC455=2,#REF!,0)</f>
        <v>0</v>
      </c>
      <c r="AH455" s="96">
        <f>IF(AC455=3,#REF!,0)</f>
        <v>0</v>
      </c>
      <c r="AI455" s="175">
        <f>IF(AC455=3,#REF!,0)</f>
        <v>0</v>
      </c>
      <c r="AJ455" s="96">
        <f>IF(AC455=4,#REF!,0)</f>
        <v>0</v>
      </c>
      <c r="AK455" s="174">
        <f>IF(AC455=4,#REF!,0)</f>
        <v>0</v>
      </c>
      <c r="AL455" s="524"/>
      <c r="AM455" s="524"/>
      <c r="AN455" s="524"/>
      <c r="AO455" s="524"/>
      <c r="AP455" s="524"/>
      <c r="AQ455" s="524"/>
      <c r="AR455" s="524"/>
      <c r="AS455" s="524"/>
      <c r="AT455" s="524"/>
      <c r="AU455" s="524"/>
      <c r="AV455" s="524"/>
      <c r="AW455" s="524"/>
      <c r="AX455" s="524"/>
      <c r="AY455" s="524"/>
      <c r="AZ455" s="524"/>
    </row>
    <row r="456" spans="1:52">
      <c r="A456" s="372" t="s">
        <v>616</v>
      </c>
      <c r="B456" s="190" t="s">
        <v>862</v>
      </c>
      <c r="C456" s="190" t="s">
        <v>339</v>
      </c>
      <c r="D456" s="191" t="s">
        <v>971</v>
      </c>
      <c r="E456" s="195"/>
      <c r="F456" s="195" t="s">
        <v>401</v>
      </c>
      <c r="G456" s="497">
        <v>4</v>
      </c>
      <c r="H456" s="577">
        <v>3770</v>
      </c>
      <c r="I456" s="191"/>
      <c r="J456" s="191"/>
      <c r="K456" s="191"/>
      <c r="L456" s="191"/>
      <c r="M456" s="160"/>
      <c r="N456" s="245">
        <f t="shared" si="312"/>
        <v>3770</v>
      </c>
      <c r="O456" s="160"/>
      <c r="P456" s="160">
        <v>2224</v>
      </c>
      <c r="Q456" s="160"/>
      <c r="R456" s="160"/>
      <c r="S456" s="123">
        <f t="shared" si="313"/>
        <v>15080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D456" s="96">
        <f>IF(AC456=1,#REF!,0)</f>
        <v>0</v>
      </c>
      <c r="AE456" s="175">
        <f>IF(AC456=1,#REF!,0)</f>
        <v>0</v>
      </c>
      <c r="AF456" s="96">
        <f>IF(AC456=2,#REF!,0)</f>
        <v>0</v>
      </c>
      <c r="AG456" s="175">
        <f>IF(AC456=2,#REF!,0)</f>
        <v>0</v>
      </c>
      <c r="AH456" s="96">
        <f>IF(AC456=3,#REF!,0)</f>
        <v>0</v>
      </c>
      <c r="AI456" s="175">
        <f>IF(AC456=3,#REF!,0)</f>
        <v>0</v>
      </c>
      <c r="AJ456" s="96">
        <f>IF(AC456=4,#REF!,0)</f>
        <v>0</v>
      </c>
      <c r="AK456" s="174">
        <f>IF(AC456=4,#REF!,0)</f>
        <v>0</v>
      </c>
      <c r="AL456" s="524"/>
      <c r="AM456" s="524"/>
      <c r="AN456" s="524"/>
      <c r="AO456" s="524"/>
      <c r="AP456" s="524"/>
      <c r="AQ456" s="524"/>
      <c r="AR456" s="524"/>
      <c r="AS456" s="524"/>
      <c r="AT456" s="524"/>
      <c r="AU456" s="524"/>
      <c r="AV456" s="524"/>
      <c r="AW456" s="524"/>
      <c r="AX456" s="524"/>
      <c r="AY456" s="524"/>
      <c r="AZ456" s="524"/>
    </row>
    <row r="457" spans="1:52" ht="30">
      <c r="A457" s="372" t="s">
        <v>616</v>
      </c>
      <c r="B457" s="190" t="s">
        <v>572</v>
      </c>
      <c r="C457" s="190" t="s">
        <v>426</v>
      </c>
      <c r="D457" s="191" t="s">
        <v>974</v>
      </c>
      <c r="E457" s="195" t="s">
        <v>581</v>
      </c>
      <c r="F457" s="195" t="s">
        <v>411</v>
      </c>
      <c r="G457" s="497">
        <v>2</v>
      </c>
      <c r="H457" s="584">
        <v>3483</v>
      </c>
      <c r="I457" s="191"/>
      <c r="J457" s="191"/>
      <c r="K457" s="191"/>
      <c r="L457" s="191" t="s">
        <v>485</v>
      </c>
      <c r="M457" s="160"/>
      <c r="N457" s="245">
        <f t="shared" si="312"/>
        <v>3901.8</v>
      </c>
      <c r="O457" s="160">
        <v>376.92</v>
      </c>
      <c r="P457" s="160"/>
      <c r="Q457" s="160"/>
      <c r="R457" s="160"/>
      <c r="S457" s="123">
        <f t="shared" si="313"/>
        <v>7803.6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C457" s="162">
        <v>4</v>
      </c>
      <c r="AD457" s="96">
        <f t="shared" si="314"/>
        <v>0</v>
      </c>
      <c r="AE457" s="175">
        <f t="shared" si="315"/>
        <v>0</v>
      </c>
      <c r="AF457" s="96">
        <f t="shared" si="316"/>
        <v>0</v>
      </c>
      <c r="AG457" s="175">
        <f t="shared" si="317"/>
        <v>0</v>
      </c>
      <c r="AH457" s="96">
        <f t="shared" si="318"/>
        <v>0</v>
      </c>
      <c r="AI457" s="175">
        <f t="shared" si="319"/>
        <v>0</v>
      </c>
      <c r="AJ457" s="96">
        <f t="shared" si="320"/>
        <v>0</v>
      </c>
      <c r="AK457" s="174">
        <f t="shared" si="321"/>
        <v>6390</v>
      </c>
      <c r="AL457" s="524"/>
      <c r="AM457" s="524"/>
      <c r="AN457" s="524"/>
      <c r="AO457" s="524"/>
      <c r="AP457" s="524"/>
      <c r="AQ457" s="524"/>
      <c r="AR457" s="524"/>
      <c r="AS457" s="524"/>
      <c r="AT457" s="524"/>
      <c r="AU457" s="524"/>
      <c r="AV457" s="524"/>
      <c r="AW457" s="524"/>
      <c r="AX457" s="524"/>
      <c r="AY457" s="524"/>
      <c r="AZ457" s="524"/>
    </row>
    <row r="458" spans="1:52">
      <c r="A458" s="372" t="s">
        <v>793</v>
      </c>
      <c r="B458" s="190" t="s">
        <v>434</v>
      </c>
      <c r="C458" s="190" t="s">
        <v>434</v>
      </c>
      <c r="D458" s="201" t="s">
        <v>512</v>
      </c>
      <c r="E458" s="191" t="s">
        <v>582</v>
      </c>
      <c r="F458" s="191" t="s">
        <v>399</v>
      </c>
      <c r="G458" s="497">
        <v>1</v>
      </c>
      <c r="H458" s="614">
        <v>4058</v>
      </c>
      <c r="I458" s="191"/>
      <c r="J458" s="191"/>
      <c r="K458" s="191"/>
      <c r="L458" s="191"/>
      <c r="M458" s="160"/>
      <c r="N458" s="245">
        <f t="shared" si="312"/>
        <v>4058</v>
      </c>
      <c r="O458" s="189">
        <v>97.6</v>
      </c>
      <c r="P458" s="160"/>
      <c r="Q458" s="160"/>
      <c r="R458" s="160"/>
      <c r="S458" s="123">
        <f t="shared" si="313"/>
        <v>4058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62">
        <v>4</v>
      </c>
      <c r="AD458" s="96">
        <f>IF(AC458=1,M461,0)</f>
        <v>0</v>
      </c>
      <c r="AE458" s="175">
        <f>IF(AC458=1,S461,0)</f>
        <v>0</v>
      </c>
      <c r="AF458" s="96">
        <f>IF(AC458=2,M461,0)</f>
        <v>0</v>
      </c>
      <c r="AG458" s="175">
        <f>IF(AC458=2,S461,0)</f>
        <v>0</v>
      </c>
      <c r="AH458" s="96">
        <f>IF(AC458=3,M461,0)</f>
        <v>0</v>
      </c>
      <c r="AI458" s="175">
        <f>IF(AC458=3,S461,0)</f>
        <v>0</v>
      </c>
      <c r="AJ458" s="96">
        <f>IF(AC458=4,M461,0)</f>
        <v>0</v>
      </c>
      <c r="AK458" s="174">
        <f>IF(AC458=4,S461,0)</f>
        <v>6390</v>
      </c>
      <c r="AL458" s="524"/>
      <c r="AM458" s="524"/>
      <c r="AN458" s="524"/>
      <c r="AO458" s="524"/>
      <c r="AP458" s="524"/>
      <c r="AQ458" s="524"/>
      <c r="AR458" s="524"/>
      <c r="AS458" s="524"/>
      <c r="AT458" s="524"/>
      <c r="AU458" s="524"/>
      <c r="AV458" s="524"/>
      <c r="AW458" s="524"/>
      <c r="AX458" s="524"/>
      <c r="AY458" s="524"/>
      <c r="AZ458" s="524"/>
    </row>
    <row r="459" spans="1:52" ht="30">
      <c r="A459" s="372" t="s">
        <v>793</v>
      </c>
      <c r="B459" s="190" t="s">
        <v>427</v>
      </c>
      <c r="C459" s="190" t="s">
        <v>427</v>
      </c>
      <c r="D459" s="191" t="s">
        <v>506</v>
      </c>
      <c r="E459" s="191" t="s">
        <v>583</v>
      </c>
      <c r="F459" s="191" t="s">
        <v>403</v>
      </c>
      <c r="G459" s="497">
        <v>2</v>
      </c>
      <c r="H459" s="584">
        <v>3195</v>
      </c>
      <c r="I459" s="191"/>
      <c r="J459" s="191"/>
      <c r="K459" s="191"/>
      <c r="L459" s="191"/>
      <c r="M459" s="160"/>
      <c r="N459" s="245">
        <f t="shared" si="312"/>
        <v>3195</v>
      </c>
      <c r="O459" s="160"/>
      <c r="P459" s="160"/>
      <c r="Q459" s="160"/>
      <c r="R459" s="160"/>
      <c r="S459" s="123">
        <f t="shared" si="313"/>
        <v>6390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2">
        <v>4</v>
      </c>
      <c r="AD459" s="96">
        <f>IF(AC459=1,M463,0)</f>
        <v>0</v>
      </c>
      <c r="AE459" s="175">
        <f>IF(AC459=1,S463,0)</f>
        <v>0</v>
      </c>
      <c r="AF459" s="96">
        <f>IF(AC459=2,M463,0)</f>
        <v>0</v>
      </c>
      <c r="AG459" s="175">
        <f>IF(AC459=2,S463,0)</f>
        <v>0</v>
      </c>
      <c r="AH459" s="96">
        <f>IF(AC459=3,M463,0)</f>
        <v>0</v>
      </c>
      <c r="AI459" s="175">
        <f>IF(AC459=3,S463,0)</f>
        <v>0</v>
      </c>
      <c r="AJ459" s="96">
        <f>IF(AC459=4,M463,0)</f>
        <v>0</v>
      </c>
      <c r="AK459" s="174">
        <f>IF(AC459=4,S463,0)</f>
        <v>15080</v>
      </c>
      <c r="AL459" s="524"/>
      <c r="AM459" s="524"/>
      <c r="AN459" s="524"/>
      <c r="AO459" s="524"/>
      <c r="AP459" s="524"/>
      <c r="AQ459" s="524"/>
      <c r="AR459" s="524"/>
      <c r="AS459" s="524"/>
      <c r="AT459" s="524"/>
      <c r="AU459" s="524"/>
      <c r="AV459" s="524"/>
      <c r="AW459" s="524"/>
      <c r="AX459" s="524"/>
      <c r="AY459" s="524"/>
      <c r="AZ459" s="524"/>
    </row>
    <row r="460" spans="1:52">
      <c r="A460" s="372" t="s">
        <v>793</v>
      </c>
      <c r="B460" s="190" t="s">
        <v>854</v>
      </c>
      <c r="C460" s="190" t="s">
        <v>854</v>
      </c>
      <c r="D460" s="191" t="s">
        <v>855</v>
      </c>
      <c r="E460" s="191" t="s">
        <v>856</v>
      </c>
      <c r="F460" s="191" t="s">
        <v>403</v>
      </c>
      <c r="G460" s="497">
        <v>1</v>
      </c>
      <c r="H460" s="584">
        <v>3195</v>
      </c>
      <c r="I460" s="191"/>
      <c r="J460" s="191"/>
      <c r="K460" s="191"/>
      <c r="L460" s="191"/>
      <c r="M460" s="160"/>
      <c r="N460" s="245">
        <f t="shared" si="312"/>
        <v>3195</v>
      </c>
      <c r="O460" s="160"/>
      <c r="P460" s="160"/>
      <c r="Q460" s="160"/>
      <c r="R460" s="160"/>
      <c r="S460" s="123">
        <f t="shared" si="313"/>
        <v>3195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L460" s="524"/>
      <c r="AM460" s="524"/>
      <c r="AN460" s="524"/>
      <c r="AO460" s="524"/>
      <c r="AP460" s="524"/>
      <c r="AQ460" s="524"/>
      <c r="AR460" s="524"/>
      <c r="AS460" s="524"/>
      <c r="AT460" s="524"/>
      <c r="AU460" s="524"/>
      <c r="AV460" s="524"/>
      <c r="AW460" s="524"/>
      <c r="AX460" s="524"/>
      <c r="AY460" s="524"/>
      <c r="AZ460" s="524"/>
    </row>
    <row r="461" spans="1:52">
      <c r="A461" s="372" t="s">
        <v>616</v>
      </c>
      <c r="B461" s="663" t="s">
        <v>541</v>
      </c>
      <c r="C461" s="190" t="s">
        <v>541</v>
      </c>
      <c r="D461" s="191" t="s">
        <v>973</v>
      </c>
      <c r="E461" s="191" t="s">
        <v>584</v>
      </c>
      <c r="F461" s="191" t="s">
        <v>403</v>
      </c>
      <c r="G461" s="497">
        <v>2</v>
      </c>
      <c r="H461" s="584">
        <v>3195</v>
      </c>
      <c r="I461" s="191"/>
      <c r="J461" s="191"/>
      <c r="K461" s="191"/>
      <c r="L461" s="191"/>
      <c r="M461" s="160"/>
      <c r="N461" s="245">
        <f t="shared" si="312"/>
        <v>3195</v>
      </c>
      <c r="O461" s="160"/>
      <c r="P461" s="160"/>
      <c r="Q461" s="160"/>
      <c r="R461" s="160"/>
      <c r="S461" s="123">
        <f t="shared" si="313"/>
        <v>6390</v>
      </c>
      <c r="T461" s="142"/>
      <c r="U461" s="142"/>
      <c r="V461" s="142"/>
      <c r="W461" s="142"/>
      <c r="X461" s="142"/>
      <c r="Y461" s="142"/>
      <c r="Z461" s="142"/>
      <c r="AA461" s="142"/>
      <c r="AB461" s="142"/>
      <c r="AL461" s="524"/>
      <c r="AM461" s="524"/>
      <c r="AN461" s="524"/>
      <c r="AO461" s="524"/>
      <c r="AP461" s="524"/>
      <c r="AQ461" s="524"/>
      <c r="AR461" s="524"/>
      <c r="AS461" s="524"/>
      <c r="AT461" s="524"/>
      <c r="AU461" s="524"/>
      <c r="AV461" s="524"/>
      <c r="AW461" s="524"/>
      <c r="AX461" s="524"/>
      <c r="AY461" s="524"/>
      <c r="AZ461" s="524"/>
    </row>
    <row r="462" spans="1:52" ht="56.25" customHeight="1">
      <c r="A462" s="372"/>
      <c r="B462" s="190" t="s">
        <v>490</v>
      </c>
      <c r="C462" s="190" t="s">
        <v>585</v>
      </c>
      <c r="D462" s="191" t="s">
        <v>586</v>
      </c>
      <c r="E462" s="191" t="s">
        <v>972</v>
      </c>
      <c r="F462" s="191" t="s">
        <v>401</v>
      </c>
      <c r="G462" s="497">
        <v>0.5</v>
      </c>
      <c r="H462" s="577">
        <v>3770</v>
      </c>
      <c r="I462" s="191"/>
      <c r="J462" s="191"/>
      <c r="K462" s="191"/>
      <c r="L462" s="191"/>
      <c r="M462" s="160"/>
      <c r="N462" s="189">
        <f t="shared" si="312"/>
        <v>3770</v>
      </c>
      <c r="O462" s="160"/>
      <c r="P462" s="160"/>
      <c r="Q462" s="160"/>
      <c r="R462" s="160"/>
      <c r="S462" s="123">
        <f t="shared" si="313"/>
        <v>1885</v>
      </c>
      <c r="T462" s="142"/>
      <c r="U462" s="142"/>
      <c r="V462" s="142"/>
      <c r="W462" s="142"/>
      <c r="X462" s="142"/>
      <c r="Y462" s="142"/>
      <c r="Z462" s="142"/>
      <c r="AA462" s="142"/>
      <c r="AB462" s="142"/>
      <c r="AL462" s="524"/>
      <c r="AM462" s="524"/>
      <c r="AN462" s="524"/>
      <c r="AO462" s="524"/>
      <c r="AP462" s="524"/>
      <c r="AQ462" s="524"/>
      <c r="AR462" s="524"/>
      <c r="AS462" s="524"/>
      <c r="AT462" s="524"/>
      <c r="AU462" s="524"/>
      <c r="AV462" s="524"/>
      <c r="AW462" s="524"/>
      <c r="AX462" s="524"/>
      <c r="AY462" s="524"/>
      <c r="AZ462" s="524"/>
    </row>
    <row r="463" spans="1:52" ht="45">
      <c r="A463" s="372" t="s">
        <v>615</v>
      </c>
      <c r="B463" s="190" t="s">
        <v>478</v>
      </c>
      <c r="C463" s="190" t="s">
        <v>585</v>
      </c>
      <c r="D463" s="191" t="s">
        <v>586</v>
      </c>
      <c r="E463" s="191" t="s">
        <v>972</v>
      </c>
      <c r="F463" s="191" t="s">
        <v>401</v>
      </c>
      <c r="G463" s="497">
        <v>4</v>
      </c>
      <c r="H463" s="577">
        <v>3770</v>
      </c>
      <c r="I463" s="191"/>
      <c r="J463" s="191"/>
      <c r="K463" s="191"/>
      <c r="L463" s="191"/>
      <c r="M463" s="160"/>
      <c r="N463" s="330">
        <f t="shared" si="312"/>
        <v>3770</v>
      </c>
      <c r="O463" s="160"/>
      <c r="P463" s="160"/>
      <c r="Q463" s="160"/>
      <c r="R463" s="160"/>
      <c r="S463" s="123">
        <f t="shared" si="313"/>
        <v>15080</v>
      </c>
      <c r="T463" s="142"/>
      <c r="U463" s="142"/>
      <c r="V463" s="142"/>
      <c r="W463" s="142"/>
      <c r="X463" s="142"/>
      <c r="Y463" s="142"/>
      <c r="Z463" s="142"/>
      <c r="AA463" s="142"/>
      <c r="AB463" s="142"/>
      <c r="AL463" s="524"/>
      <c r="AM463" s="524"/>
      <c r="AN463" s="524"/>
      <c r="AO463" s="524"/>
      <c r="AP463" s="524"/>
      <c r="AQ463" s="524"/>
      <c r="AR463" s="524"/>
      <c r="AS463" s="524"/>
      <c r="AT463" s="524"/>
      <c r="AU463" s="524"/>
      <c r="AV463" s="524"/>
      <c r="AW463" s="524"/>
      <c r="AX463" s="524"/>
      <c r="AY463" s="524"/>
      <c r="AZ463" s="524"/>
    </row>
    <row r="464" spans="1:52" ht="45">
      <c r="A464" s="372" t="s">
        <v>615</v>
      </c>
      <c r="B464" s="190" t="s">
        <v>1073</v>
      </c>
      <c r="C464" s="190" t="s">
        <v>587</v>
      </c>
      <c r="D464" s="191" t="s">
        <v>588</v>
      </c>
      <c r="E464" s="191" t="s">
        <v>589</v>
      </c>
      <c r="F464" s="191" t="s">
        <v>410</v>
      </c>
      <c r="G464" s="497">
        <v>1.25</v>
      </c>
      <c r="H464" s="584">
        <v>4345</v>
      </c>
      <c r="I464" s="191"/>
      <c r="J464" s="191"/>
      <c r="K464" s="191"/>
      <c r="L464" s="191"/>
      <c r="M464" s="160"/>
      <c r="N464" s="245">
        <f t="shared" si="312"/>
        <v>4345</v>
      </c>
      <c r="O464" s="160"/>
      <c r="P464" s="160"/>
      <c r="Q464" s="160"/>
      <c r="R464" s="160"/>
      <c r="S464" s="123">
        <f t="shared" si="313"/>
        <v>5431.25</v>
      </c>
      <c r="T464" s="142"/>
      <c r="U464" s="142"/>
      <c r="V464" s="142"/>
      <c r="W464" s="142"/>
      <c r="X464" s="142"/>
      <c r="Y464" s="142"/>
      <c r="Z464" s="142"/>
      <c r="AA464" s="142"/>
      <c r="AB464" s="142"/>
      <c r="AC464" s="162">
        <v>4</v>
      </c>
      <c r="AD464" s="96">
        <f>IF(AC464=1,M466,0)</f>
        <v>0</v>
      </c>
      <c r="AE464" s="175">
        <f>IF(AC464=1,S466,0)</f>
        <v>0</v>
      </c>
      <c r="AF464" s="96">
        <f>IF(AC464=2,M466,0)</f>
        <v>0</v>
      </c>
      <c r="AG464" s="175">
        <f>IF(AC464=2,S466,0)</f>
        <v>0</v>
      </c>
      <c r="AH464" s="96">
        <f>IF(AC464=3,M466,0)</f>
        <v>0</v>
      </c>
      <c r="AI464" s="175">
        <f>IF(AC464=3,S466,0)</f>
        <v>0</v>
      </c>
      <c r="AJ464" s="96">
        <f>IF(AC464=4,M466,0)</f>
        <v>0</v>
      </c>
      <c r="AK464" s="174">
        <f>IF(AC464=4,S466,0)</f>
        <v>4658.5600000000004</v>
      </c>
      <c r="AL464" s="524"/>
      <c r="AM464" s="524"/>
      <c r="AN464" s="524"/>
      <c r="AO464" s="524"/>
      <c r="AP464" s="524"/>
      <c r="AQ464" s="524"/>
      <c r="AR464" s="524"/>
      <c r="AS464" s="524"/>
      <c r="AT464" s="524"/>
      <c r="AU464" s="524"/>
      <c r="AV464" s="524"/>
      <c r="AW464" s="524"/>
      <c r="AX464" s="524"/>
      <c r="AY464" s="524"/>
      <c r="AZ464" s="524"/>
    </row>
    <row r="465" spans="1:52" ht="45">
      <c r="A465" s="372" t="s">
        <v>615</v>
      </c>
      <c r="B465" s="190" t="s">
        <v>1073</v>
      </c>
      <c r="C465" s="190" t="s">
        <v>587</v>
      </c>
      <c r="D465" s="191" t="s">
        <v>588</v>
      </c>
      <c r="E465" s="191" t="s">
        <v>589</v>
      </c>
      <c r="F465" s="191" t="s">
        <v>410</v>
      </c>
      <c r="G465" s="497">
        <v>1</v>
      </c>
      <c r="H465" s="584">
        <v>4345</v>
      </c>
      <c r="I465" s="191"/>
      <c r="J465" s="191"/>
      <c r="K465" s="191"/>
      <c r="L465" s="191"/>
      <c r="M465" s="160"/>
      <c r="N465" s="245">
        <f t="shared" si="312"/>
        <v>4345</v>
      </c>
      <c r="O465" s="160"/>
      <c r="P465" s="160"/>
      <c r="Q465" s="160"/>
      <c r="R465" s="160"/>
      <c r="S465" s="123">
        <f t="shared" ref="S465:S468" si="322">G465*N465+(P465+R465)+O465</f>
        <v>4345</v>
      </c>
      <c r="T465" s="142"/>
      <c r="U465" s="142"/>
      <c r="V465" s="142"/>
      <c r="W465" s="142"/>
      <c r="X465" s="142"/>
      <c r="Y465" s="142"/>
      <c r="Z465" s="142"/>
      <c r="AA465" s="142"/>
      <c r="AB465" s="142"/>
      <c r="AC465" s="162">
        <v>4</v>
      </c>
      <c r="AD465" s="96">
        <f>IF(AC465=1,M467,0)</f>
        <v>0</v>
      </c>
      <c r="AE465" s="175">
        <f>IF(AC465=1,S467,0)</f>
        <v>0</v>
      </c>
      <c r="AF465" s="96">
        <f>IF(AC465=2,M467,0)</f>
        <v>0</v>
      </c>
      <c r="AG465" s="175">
        <f>IF(AC465=2,S467,0)</f>
        <v>0</v>
      </c>
      <c r="AH465" s="96">
        <f>IF(AC465=3,M467,0)</f>
        <v>0</v>
      </c>
      <c r="AI465" s="175">
        <f>IF(AC465=3,S467,0)</f>
        <v>0</v>
      </c>
      <c r="AJ465" s="96">
        <f>IF(AC465=4,M467,0)</f>
        <v>0</v>
      </c>
      <c r="AK465" s="174">
        <f>IF(AC465=4,S467,0)</f>
        <v>4345</v>
      </c>
      <c r="AL465" s="524"/>
      <c r="AM465" s="524"/>
      <c r="AN465" s="524"/>
      <c r="AO465" s="524"/>
      <c r="AP465" s="524"/>
      <c r="AQ465" s="524"/>
      <c r="AR465" s="524"/>
      <c r="AS465" s="524"/>
      <c r="AT465" s="524"/>
      <c r="AU465" s="524"/>
      <c r="AV465" s="524"/>
      <c r="AW465" s="524"/>
      <c r="AX465" s="524"/>
      <c r="AY465" s="524"/>
      <c r="AZ465" s="524"/>
    </row>
    <row r="466" spans="1:52">
      <c r="A466" s="372" t="s">
        <v>615</v>
      </c>
      <c r="B466" s="190" t="s">
        <v>530</v>
      </c>
      <c r="C466" s="190" t="s">
        <v>530</v>
      </c>
      <c r="D466" s="191" t="s">
        <v>596</v>
      </c>
      <c r="E466" s="191" t="s">
        <v>597</v>
      </c>
      <c r="F466" s="191" t="s">
        <v>410</v>
      </c>
      <c r="G466" s="497">
        <v>1</v>
      </c>
      <c r="H466" s="584">
        <v>4345</v>
      </c>
      <c r="I466" s="191"/>
      <c r="J466" s="191"/>
      <c r="K466" s="191"/>
      <c r="L466" s="191"/>
      <c r="M466" s="160"/>
      <c r="N466" s="245">
        <f t="shared" si="312"/>
        <v>4345</v>
      </c>
      <c r="O466" s="160">
        <v>313.56</v>
      </c>
      <c r="P466" s="160"/>
      <c r="Q466" s="160"/>
      <c r="R466" s="160"/>
      <c r="S466" s="123">
        <f t="shared" si="322"/>
        <v>4658.5600000000004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IF(AC466=1,M468,0)</f>
        <v>0</v>
      </c>
      <c r="AE466" s="175">
        <f>IF(AC466=1,S468,0)</f>
        <v>0</v>
      </c>
      <c r="AF466" s="96">
        <f>IF(AC466=2,M468,0)</f>
        <v>0</v>
      </c>
      <c r="AG466" s="175">
        <f>IF(AC466=2,S468,0)</f>
        <v>0</v>
      </c>
      <c r="AH466" s="96">
        <f>IF(AC466=3,M468,0)</f>
        <v>0</v>
      </c>
      <c r="AI466" s="175">
        <f>IF(AC466=3,S468,0)</f>
        <v>0</v>
      </c>
      <c r="AJ466" s="96">
        <f>IF(AC466=4,M468,0)</f>
        <v>0</v>
      </c>
      <c r="AK466" s="174">
        <f>IF(AC466=4,S468,0)</f>
        <v>0</v>
      </c>
    </row>
    <row r="467" spans="1:52" s="168" customFormat="1" ht="15.75" thickBot="1">
      <c r="A467" s="372" t="s">
        <v>615</v>
      </c>
      <c r="B467" s="190" t="s">
        <v>479</v>
      </c>
      <c r="C467" s="190" t="s">
        <v>522</v>
      </c>
      <c r="D467" s="191" t="s">
        <v>598</v>
      </c>
      <c r="E467" s="191"/>
      <c r="F467" s="191" t="s">
        <v>410</v>
      </c>
      <c r="G467" s="497">
        <v>1</v>
      </c>
      <c r="H467" s="584">
        <v>4345</v>
      </c>
      <c r="I467" s="191"/>
      <c r="J467" s="191"/>
      <c r="K467" s="191"/>
      <c r="L467" s="191"/>
      <c r="M467" s="160"/>
      <c r="N467" s="245">
        <f t="shared" si="312"/>
        <v>4345</v>
      </c>
      <c r="O467" s="160"/>
      <c r="P467" s="160"/>
      <c r="Q467" s="160"/>
      <c r="R467" s="160"/>
      <c r="S467" s="123">
        <f t="shared" si="322"/>
        <v>4345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C467" s="169"/>
      <c r="AD467" s="170">
        <f t="shared" ref="AD467:AJ467" si="323">SUM(AD448:AD466)</f>
        <v>0</v>
      </c>
      <c r="AE467" s="171">
        <f t="shared" si="323"/>
        <v>0</v>
      </c>
      <c r="AF467" s="170">
        <f t="shared" si="323"/>
        <v>0</v>
      </c>
      <c r="AG467" s="171">
        <f t="shared" si="323"/>
        <v>0</v>
      </c>
      <c r="AH467" s="170">
        <f t="shared" si="323"/>
        <v>0</v>
      </c>
      <c r="AI467" s="171">
        <f t="shared" si="323"/>
        <v>0</v>
      </c>
      <c r="AJ467" s="170" t="e">
        <f t="shared" si="323"/>
        <v>#REF!</v>
      </c>
      <c r="AK467" s="174">
        <f>IF(AC467=4,S469,0)</f>
        <v>0</v>
      </c>
      <c r="AL467" s="185">
        <f t="shared" ref="AL467:AS467" si="324">AD467</f>
        <v>0</v>
      </c>
      <c r="AM467" s="185">
        <f t="shared" si="324"/>
        <v>0</v>
      </c>
      <c r="AN467" s="185">
        <f t="shared" si="324"/>
        <v>0</v>
      </c>
      <c r="AO467" s="185">
        <f t="shared" si="324"/>
        <v>0</v>
      </c>
      <c r="AP467" s="185">
        <f t="shared" si="324"/>
        <v>0</v>
      </c>
      <c r="AQ467" s="185">
        <f t="shared" si="324"/>
        <v>0</v>
      </c>
      <c r="AR467" s="185" t="e">
        <f t="shared" si="324"/>
        <v>#REF!</v>
      </c>
      <c r="AS467" s="186">
        <f t="shared" si="324"/>
        <v>0</v>
      </c>
      <c r="AT467" s="91"/>
      <c r="AU467" s="91"/>
      <c r="AV467" s="91"/>
      <c r="AW467" s="91"/>
      <c r="AX467" s="91"/>
      <c r="AY467" s="91"/>
      <c r="AZ467" s="91"/>
    </row>
    <row r="468" spans="1:52" ht="15.75" hidden="1" thickBot="1">
      <c r="A468" s="372" t="s">
        <v>615</v>
      </c>
      <c r="B468" s="190" t="s">
        <v>990</v>
      </c>
      <c r="C468" s="190" t="s">
        <v>990</v>
      </c>
      <c r="D468" s="191" t="s">
        <v>599</v>
      </c>
      <c r="E468" s="191" t="s">
        <v>991</v>
      </c>
      <c r="F468" s="191" t="s">
        <v>403</v>
      </c>
      <c r="G468" s="497"/>
      <c r="H468" s="614">
        <v>2893</v>
      </c>
      <c r="I468" s="191"/>
      <c r="J468" s="191"/>
      <c r="K468" s="191"/>
      <c r="L468" s="191"/>
      <c r="M468" s="160"/>
      <c r="N468" s="245">
        <f t="shared" si="312"/>
        <v>2893</v>
      </c>
      <c r="O468" s="160"/>
      <c r="P468" s="160"/>
      <c r="Q468" s="160"/>
      <c r="R468" s="160"/>
      <c r="S468" s="123">
        <f t="shared" si="322"/>
        <v>0</v>
      </c>
      <c r="T468" s="209"/>
      <c r="U468" s="209"/>
      <c r="V468" s="209"/>
      <c r="W468" s="209"/>
      <c r="X468" s="209"/>
      <c r="Y468" s="209"/>
      <c r="Z468" s="209"/>
      <c r="AA468" s="209"/>
      <c r="AB468" s="209">
        <f>SUM(M448:M468)</f>
        <v>0</v>
      </c>
    </row>
    <row r="469" spans="1:52">
      <c r="A469" s="389"/>
      <c r="B469" s="300" t="s">
        <v>680</v>
      </c>
      <c r="C469" s="301"/>
      <c r="D469" s="301"/>
      <c r="E469" s="301"/>
      <c r="F469" s="301"/>
      <c r="G469" s="279">
        <f>SUM(G448:G468)</f>
        <v>26.5</v>
      </c>
      <c r="H469" s="301"/>
      <c r="I469" s="301"/>
      <c r="J469" s="301"/>
      <c r="K469" s="301"/>
      <c r="L469" s="301"/>
      <c r="M469" s="279">
        <f>SUM(M448:M468)</f>
        <v>0</v>
      </c>
      <c r="N469" s="283"/>
      <c r="O469" s="282"/>
      <c r="P469" s="282"/>
      <c r="Q469" s="282"/>
      <c r="R469" s="282"/>
      <c r="S469" s="302">
        <f>SUM(S448:S468)</f>
        <v>132827.91</v>
      </c>
      <c r="T469" s="142"/>
      <c r="U469" s="142"/>
      <c r="V469" s="142"/>
      <c r="W469" s="142"/>
      <c r="X469" s="142"/>
      <c r="Y469" s="142"/>
      <c r="Z469" s="142"/>
      <c r="AA469" s="142"/>
      <c r="AB469" s="142"/>
    </row>
    <row r="470" spans="1:52" ht="18.75" customHeight="1" thickBot="1">
      <c r="A470" s="290"/>
      <c r="B470" s="306" t="s">
        <v>683</v>
      </c>
      <c r="C470" s="307"/>
      <c r="D470" s="307"/>
      <c r="E470" s="307"/>
      <c r="F470" s="307"/>
      <c r="G470" s="292">
        <f>SUM(G448:G467)</f>
        <v>26.5</v>
      </c>
      <c r="H470" s="307"/>
      <c r="I470" s="307"/>
      <c r="J470" s="307"/>
      <c r="K470" s="307"/>
      <c r="L470" s="307"/>
      <c r="M470" s="292">
        <f>SUM(M448:M468)</f>
        <v>0</v>
      </c>
      <c r="N470" s="295"/>
      <c r="O470" s="296"/>
      <c r="P470" s="296"/>
      <c r="Q470" s="296"/>
      <c r="R470" s="296"/>
      <c r="S470" s="565">
        <f>S469</f>
        <v>132827.91</v>
      </c>
      <c r="T470" s="263"/>
      <c r="U470" s="263"/>
      <c r="V470" s="263"/>
      <c r="W470" s="263"/>
      <c r="X470" s="263"/>
      <c r="Y470" s="263"/>
      <c r="Z470" s="263"/>
      <c r="AA470" s="263"/>
      <c r="AB470" s="263"/>
    </row>
    <row r="471" spans="1:52" ht="19.5" thickBot="1">
      <c r="A471" s="297"/>
      <c r="B471" s="511"/>
      <c r="C471" s="310"/>
      <c r="D471" s="310"/>
      <c r="E471" s="310"/>
      <c r="F471" s="310"/>
      <c r="G471" s="310"/>
      <c r="H471" s="310"/>
      <c r="I471" s="310"/>
      <c r="J471" s="310"/>
      <c r="K471" s="310"/>
      <c r="L471" s="310"/>
      <c r="M471" s="188"/>
      <c r="N471" s="263"/>
      <c r="O471" s="188"/>
      <c r="P471" s="188"/>
      <c r="Q471" s="188"/>
      <c r="R471" s="188"/>
      <c r="S471" s="263"/>
      <c r="T471" s="237"/>
      <c r="U471" s="237"/>
      <c r="V471" s="237"/>
      <c r="W471" s="237"/>
      <c r="X471" s="237"/>
      <c r="Y471" s="237"/>
      <c r="Z471" s="237"/>
      <c r="AA471" s="237"/>
      <c r="AB471" s="205"/>
      <c r="AC471" s="162">
        <v>4</v>
      </c>
      <c r="AD471" s="96">
        <f>IF(AC471=1,M473,0)</f>
        <v>0</v>
      </c>
      <c r="AE471" s="175">
        <f>IF(AC471=1,S473,0)</f>
        <v>0</v>
      </c>
      <c r="AF471" s="96">
        <f>IF(AC471=2,M473,0)</f>
        <v>0</v>
      </c>
      <c r="AG471" s="175">
        <f>IF(AC471=2,S473,0)</f>
        <v>0</v>
      </c>
      <c r="AH471" s="96">
        <f>IF(AC471=3,M473,0)</f>
        <v>0</v>
      </c>
      <c r="AI471" s="175">
        <f>IF(AC471=3,S473,0)</f>
        <v>0</v>
      </c>
      <c r="AJ471" s="96">
        <f>IF(AC471=4,M473,0)</f>
        <v>0</v>
      </c>
      <c r="AK471" s="174">
        <f>IF(AC471=4,S473,0)</f>
        <v>16558.169999999998</v>
      </c>
    </row>
    <row r="472" spans="1:52" ht="18.75" customHeight="1">
      <c r="A472" s="740" t="s">
        <v>1092</v>
      </c>
      <c r="B472" s="731"/>
      <c r="C472" s="731"/>
      <c r="D472" s="731"/>
      <c r="E472" s="731"/>
      <c r="F472" s="731"/>
      <c r="G472" s="731"/>
      <c r="H472" s="731"/>
      <c r="I472" s="731"/>
      <c r="J472" s="731"/>
      <c r="K472" s="731"/>
      <c r="L472" s="731"/>
      <c r="M472" s="731"/>
      <c r="N472" s="731"/>
      <c r="O472" s="731"/>
      <c r="P472" s="731"/>
      <c r="Q472" s="731"/>
      <c r="R472" s="731"/>
      <c r="S472" s="741"/>
      <c r="T472" s="142"/>
      <c r="U472" s="142"/>
      <c r="V472" s="142"/>
      <c r="W472" s="142"/>
      <c r="X472" s="142"/>
      <c r="Y472" s="142"/>
      <c r="Z472" s="142"/>
      <c r="AA472" s="142"/>
      <c r="AB472" s="142"/>
    </row>
    <row r="473" spans="1:52">
      <c r="A473" s="465" t="s">
        <v>616</v>
      </c>
      <c r="B473" s="199" t="s">
        <v>491</v>
      </c>
      <c r="C473" s="199" t="s">
        <v>499</v>
      </c>
      <c r="D473" s="420" t="s">
        <v>975</v>
      </c>
      <c r="E473" s="379" t="s">
        <v>604</v>
      </c>
      <c r="F473" s="195" t="s">
        <v>401</v>
      </c>
      <c r="G473" s="497">
        <v>4.25</v>
      </c>
      <c r="H473" s="577">
        <v>3770</v>
      </c>
      <c r="I473" s="379"/>
      <c r="J473" s="379"/>
      <c r="K473" s="379"/>
      <c r="L473" s="379"/>
      <c r="M473" s="466"/>
      <c r="N473" s="500">
        <f>H473+I473+J473+K473+L473+M473</f>
        <v>3770</v>
      </c>
      <c r="O473" s="501">
        <v>535.66999999999996</v>
      </c>
      <c r="P473" s="466"/>
      <c r="Q473" s="466"/>
      <c r="R473" s="466"/>
      <c r="S473" s="502">
        <f>G473*N473+(P473+R473)+O473</f>
        <v>16558.169999999998</v>
      </c>
      <c r="T473" s="142"/>
      <c r="U473" s="142"/>
      <c r="V473" s="142"/>
      <c r="W473" s="142"/>
      <c r="X473" s="142"/>
      <c r="Y473" s="142"/>
      <c r="Z473" s="142"/>
      <c r="AA473" s="142"/>
      <c r="AB473" s="142"/>
      <c r="AC473" s="162">
        <v>4</v>
      </c>
      <c r="AD473" s="96">
        <f>IF(AC473=1,#REF!,0)</f>
        <v>0</v>
      </c>
      <c r="AE473" s="175">
        <f>IF(AC473=1,#REF!,0)</f>
        <v>0</v>
      </c>
      <c r="AF473" s="96">
        <f>IF(AC473=2,#REF!,0)</f>
        <v>0</v>
      </c>
      <c r="AG473" s="175">
        <f>IF(AC473=2,#REF!,0)</f>
        <v>0</v>
      </c>
      <c r="AH473" s="96">
        <f>IF(AC473=3,#REF!,0)</f>
        <v>0</v>
      </c>
      <c r="AI473" s="175">
        <f>IF(AC473=3,#REF!,0)</f>
        <v>0</v>
      </c>
      <c r="AJ473" s="96" t="e">
        <f>IF(AC473=4,#REF!,0)</f>
        <v>#REF!</v>
      </c>
      <c r="AK473" s="174" t="e">
        <f>IF(AC473=4,#REF!,0)</f>
        <v>#REF!</v>
      </c>
    </row>
    <row r="474" spans="1:52" s="168" customFormat="1" ht="15.75" thickBot="1">
      <c r="A474" s="388" t="s">
        <v>615</v>
      </c>
      <c r="B474" s="194" t="s">
        <v>477</v>
      </c>
      <c r="C474" s="194" t="s">
        <v>20</v>
      </c>
      <c r="D474" s="195" t="s">
        <v>602</v>
      </c>
      <c r="E474" s="195" t="s">
        <v>603</v>
      </c>
      <c r="F474" s="195" t="s">
        <v>401</v>
      </c>
      <c r="G474" s="572">
        <v>1</v>
      </c>
      <c r="H474" s="577">
        <v>3770</v>
      </c>
      <c r="I474" s="195"/>
      <c r="J474" s="195"/>
      <c r="K474" s="195"/>
      <c r="L474" s="195"/>
      <c r="M474" s="196"/>
      <c r="N474" s="245">
        <f>H474+I474+J474+K474+L474+M474</f>
        <v>3770</v>
      </c>
      <c r="O474" s="160">
        <v>126.04</v>
      </c>
      <c r="P474" s="196"/>
      <c r="Q474" s="196"/>
      <c r="R474" s="196"/>
      <c r="S474" s="123">
        <f>G474*N474+(P474+R474)+O474</f>
        <v>3896.04</v>
      </c>
      <c r="T474" s="142"/>
      <c r="U474" s="142"/>
      <c r="V474" s="142"/>
      <c r="W474" s="142"/>
      <c r="X474" s="142"/>
      <c r="Y474" s="142"/>
      <c r="Z474" s="142"/>
      <c r="AA474" s="142"/>
      <c r="AB474" s="142"/>
      <c r="AC474" s="169"/>
      <c r="AD474" s="170">
        <f t="shared" ref="AD474:AK474" si="325">SUM(AD471:AD473)</f>
        <v>0</v>
      </c>
      <c r="AE474" s="171">
        <f t="shared" si="325"/>
        <v>0</v>
      </c>
      <c r="AF474" s="170">
        <f t="shared" si="325"/>
        <v>0</v>
      </c>
      <c r="AG474" s="171">
        <f t="shared" si="325"/>
        <v>0</v>
      </c>
      <c r="AH474" s="170">
        <f t="shared" si="325"/>
        <v>0</v>
      </c>
      <c r="AI474" s="171">
        <f t="shared" si="325"/>
        <v>0</v>
      </c>
      <c r="AJ474" s="170" t="e">
        <f t="shared" si="325"/>
        <v>#REF!</v>
      </c>
      <c r="AK474" s="171" t="e">
        <f t="shared" si="325"/>
        <v>#REF!</v>
      </c>
      <c r="AL474" s="185">
        <f t="shared" ref="AL474:AS474" si="326">AD474</f>
        <v>0</v>
      </c>
      <c r="AM474" s="185">
        <f t="shared" si="326"/>
        <v>0</v>
      </c>
      <c r="AN474" s="185">
        <f t="shared" si="326"/>
        <v>0</v>
      </c>
      <c r="AO474" s="185">
        <f t="shared" si="326"/>
        <v>0</v>
      </c>
      <c r="AP474" s="185">
        <f t="shared" si="326"/>
        <v>0</v>
      </c>
      <c r="AQ474" s="185">
        <f t="shared" si="326"/>
        <v>0</v>
      </c>
      <c r="AR474" s="185" t="e">
        <f t="shared" si="326"/>
        <v>#REF!</v>
      </c>
      <c r="AS474" s="186" t="e">
        <f t="shared" si="326"/>
        <v>#REF!</v>
      </c>
      <c r="AT474" s="91"/>
      <c r="AU474" s="91"/>
      <c r="AV474" s="91"/>
      <c r="AW474" s="91"/>
      <c r="AX474" s="91"/>
      <c r="AY474" s="91"/>
      <c r="AZ474" s="91"/>
    </row>
    <row r="475" spans="1:52">
      <c r="A475" s="275"/>
      <c r="B475" s="300" t="s">
        <v>680</v>
      </c>
      <c r="C475" s="301"/>
      <c r="D475" s="301"/>
      <c r="E475" s="301"/>
      <c r="F475" s="301"/>
      <c r="G475" s="279">
        <f>SUM(G473:G474)</f>
        <v>5.25</v>
      </c>
      <c r="H475" s="301"/>
      <c r="I475" s="301"/>
      <c r="J475" s="301"/>
      <c r="K475" s="301"/>
      <c r="L475" s="301"/>
      <c r="M475" s="279">
        <f>SUM(M473:M474)</f>
        <v>0</v>
      </c>
      <c r="N475" s="283"/>
      <c r="O475" s="282" t="s">
        <v>92</v>
      </c>
      <c r="P475" s="282"/>
      <c r="Q475" s="282"/>
      <c r="R475" s="282"/>
      <c r="S475" s="302">
        <f>SUM(S473:S474)</f>
        <v>20454.21</v>
      </c>
      <c r="T475" s="142"/>
      <c r="U475" s="142"/>
      <c r="V475" s="142"/>
      <c r="W475" s="142"/>
      <c r="X475" s="142"/>
      <c r="Y475" s="142"/>
      <c r="Z475" s="142"/>
      <c r="AA475" s="142"/>
      <c r="AB475" s="142"/>
    </row>
    <row r="476" spans="1:52" ht="16.5" customHeight="1" thickBot="1">
      <c r="A476" s="290"/>
      <c r="B476" s="306" t="s">
        <v>683</v>
      </c>
      <c r="C476" s="307"/>
      <c r="D476" s="307"/>
      <c r="E476" s="307"/>
      <c r="F476" s="307"/>
      <c r="G476" s="292">
        <f>G475</f>
        <v>5.25</v>
      </c>
      <c r="H476" s="307"/>
      <c r="I476" s="307"/>
      <c r="J476" s="307"/>
      <c r="K476" s="307"/>
      <c r="L476" s="307"/>
      <c r="M476" s="292"/>
      <c r="N476" s="295"/>
      <c r="O476" s="296"/>
      <c r="P476" s="296"/>
      <c r="Q476" s="296"/>
      <c r="R476" s="296"/>
      <c r="S476" s="565">
        <f>S475</f>
        <v>20454.21</v>
      </c>
      <c r="T476" s="263"/>
      <c r="U476" s="263"/>
      <c r="V476" s="263"/>
      <c r="W476" s="263"/>
      <c r="X476" s="263"/>
      <c r="Y476" s="263"/>
      <c r="Z476" s="263"/>
      <c r="AA476" s="263"/>
      <c r="AB476" s="263"/>
    </row>
    <row r="477" spans="1:52" s="530" customFormat="1" ht="19.5" customHeight="1">
      <c r="A477" s="745" t="s">
        <v>1093</v>
      </c>
      <c r="B477" s="746"/>
      <c r="C477" s="746"/>
      <c r="D477" s="746"/>
      <c r="E477" s="746"/>
      <c r="F477" s="746"/>
      <c r="G477" s="746"/>
      <c r="H477" s="746"/>
      <c r="I477" s="746"/>
      <c r="J477" s="746"/>
      <c r="K477" s="746"/>
      <c r="L477" s="746"/>
      <c r="M477" s="746"/>
      <c r="N477" s="746"/>
      <c r="O477" s="746"/>
      <c r="P477" s="746"/>
      <c r="Q477" s="746"/>
      <c r="R477" s="746"/>
      <c r="S477" s="747"/>
      <c r="T477" s="238"/>
      <c r="U477" s="238"/>
      <c r="V477" s="238"/>
      <c r="W477" s="238"/>
      <c r="X477" s="238"/>
      <c r="Y477" s="238"/>
      <c r="Z477" s="238"/>
      <c r="AA477" s="238"/>
      <c r="AB477" s="206"/>
      <c r="AC477" s="173">
        <v>4</v>
      </c>
      <c r="AD477" s="399">
        <f>IF(AC477=1,M479,0)</f>
        <v>0</v>
      </c>
      <c r="AE477" s="400">
        <f>IF(AC477=1,S479,0)</f>
        <v>0</v>
      </c>
      <c r="AF477" s="399">
        <f>IF(AC477=2,M479,0)</f>
        <v>0</v>
      </c>
      <c r="AG477" s="400">
        <f>IF(AC477=2,S479,0)</f>
        <v>0</v>
      </c>
      <c r="AH477" s="399">
        <f>IF(AC477=3,M479,0)</f>
        <v>0</v>
      </c>
      <c r="AI477" s="400">
        <f>IF(AC477=3,S479,0)</f>
        <v>0</v>
      </c>
      <c r="AJ477" s="399">
        <f>IF(AC477=4,M479,0)</f>
        <v>0</v>
      </c>
      <c r="AK477" s="401">
        <f>IF(AC477=4,S479,0)</f>
        <v>0</v>
      </c>
      <c r="AL477" s="527"/>
      <c r="AM477" s="527"/>
      <c r="AN477" s="527"/>
      <c r="AO477" s="527"/>
      <c r="AP477" s="527"/>
      <c r="AQ477" s="527"/>
      <c r="AR477" s="527"/>
      <c r="AS477" s="528"/>
      <c r="AT477" s="529"/>
      <c r="AU477" s="529"/>
      <c r="AV477" s="529"/>
      <c r="AW477" s="529"/>
      <c r="AX477" s="529"/>
      <c r="AY477" s="529"/>
      <c r="AZ477" s="529"/>
    </row>
    <row r="478" spans="1:52" ht="18" customHeight="1">
      <c r="T478" s="142"/>
      <c r="U478" s="142"/>
      <c r="V478" s="142"/>
      <c r="W478" s="142"/>
      <c r="X478" s="142"/>
      <c r="Y478" s="142"/>
      <c r="Z478" s="142"/>
      <c r="AA478" s="142"/>
      <c r="AB478" s="142"/>
      <c r="AC478" s="162">
        <v>4</v>
      </c>
      <c r="AD478" s="96">
        <f>IF(AC478=1,M480,0)</f>
        <v>0</v>
      </c>
      <c r="AE478" s="175">
        <f>IF(AC478=1,S480,0)</f>
        <v>0</v>
      </c>
      <c r="AF478" s="96">
        <f>IF(AC478=2,M480,0)</f>
        <v>0</v>
      </c>
      <c r="AG478" s="175">
        <f>IF(AC478=2,S480,0)</f>
        <v>0</v>
      </c>
      <c r="AH478" s="96">
        <f>IF(AC478=3,M480,0)</f>
        <v>0</v>
      </c>
      <c r="AI478" s="175">
        <f>IF(AC478=3,S480,0)</f>
        <v>0</v>
      </c>
      <c r="AJ478" s="96">
        <f>IF(AC478=4,M480,0)</f>
        <v>0</v>
      </c>
      <c r="AK478" s="174">
        <f>IF(AC478=4,S480,0)</f>
        <v>9425</v>
      </c>
    </row>
    <row r="479" spans="1:52" hidden="1">
      <c r="A479" s="372" t="s">
        <v>790</v>
      </c>
      <c r="B479" s="413" t="s">
        <v>345</v>
      </c>
      <c r="C479" s="199" t="s">
        <v>832</v>
      </c>
      <c r="D479" s="272">
        <v>3119</v>
      </c>
      <c r="E479" s="272">
        <v>24940</v>
      </c>
      <c r="F479" s="272"/>
      <c r="G479" s="497"/>
      <c r="H479" s="577">
        <v>7500</v>
      </c>
      <c r="I479" s="191"/>
      <c r="J479" s="191"/>
      <c r="K479" s="191"/>
      <c r="L479" s="191"/>
      <c r="M479" s="270"/>
      <c r="N479" s="189">
        <f>H479+I479+J479+K479+L479+M479</f>
        <v>7500</v>
      </c>
      <c r="O479" s="160"/>
      <c r="P479" s="160"/>
      <c r="Q479" s="160"/>
      <c r="R479" s="160"/>
      <c r="S479" s="123">
        <f>G479*N479+(P479+R479)+O479</f>
        <v>0</v>
      </c>
      <c r="T479" s="142"/>
      <c r="U479" s="142"/>
      <c r="V479" s="142"/>
      <c r="W479" s="142"/>
      <c r="X479" s="142"/>
      <c r="Y479" s="142"/>
      <c r="Z479" s="142"/>
      <c r="AA479" s="142"/>
      <c r="AB479" s="142"/>
    </row>
    <row r="480" spans="1:52" s="173" customFormat="1" ht="14.25" customHeight="1">
      <c r="A480" s="372" t="s">
        <v>616</v>
      </c>
      <c r="B480" s="199" t="s">
        <v>605</v>
      </c>
      <c r="C480" s="199" t="s">
        <v>605</v>
      </c>
      <c r="D480" s="191" t="s">
        <v>606</v>
      </c>
      <c r="E480" s="232" t="s">
        <v>607</v>
      </c>
      <c r="F480" s="232" t="s">
        <v>401</v>
      </c>
      <c r="G480" s="579">
        <v>2.5</v>
      </c>
      <c r="H480" s="577">
        <v>3770</v>
      </c>
      <c r="I480" s="232"/>
      <c r="J480" s="232"/>
      <c r="K480" s="232"/>
      <c r="L480" s="232"/>
      <c r="M480" s="270"/>
      <c r="N480" s="189">
        <f>H480+I480+J480+K480+L480+M480</f>
        <v>3770</v>
      </c>
      <c r="O480" s="233"/>
      <c r="P480" s="160"/>
      <c r="Q480" s="160"/>
      <c r="R480" s="160"/>
      <c r="S480" s="123">
        <f>G480*N480+(P480+R480)+O480</f>
        <v>9425</v>
      </c>
      <c r="T480" s="142"/>
      <c r="U480" s="142"/>
      <c r="V480" s="142"/>
      <c r="W480" s="142"/>
      <c r="X480" s="142"/>
      <c r="Y480" s="142"/>
      <c r="Z480" s="142"/>
      <c r="AA480" s="142"/>
      <c r="AB480" s="142"/>
      <c r="AC480" s="173">
        <v>4</v>
      </c>
      <c r="AD480" s="399">
        <f>IF(AC480=1,M482,0)</f>
        <v>0</v>
      </c>
      <c r="AE480" s="400">
        <f>IF(AC480=1,S482,0)</f>
        <v>0</v>
      </c>
      <c r="AF480" s="399">
        <f>IF(AC480=2,M482,0)</f>
        <v>0</v>
      </c>
      <c r="AG480" s="400">
        <f>IF(AC480=2,S482,0)</f>
        <v>0</v>
      </c>
      <c r="AH480" s="399">
        <f>IF(AC480=3,M482,0)</f>
        <v>0</v>
      </c>
      <c r="AI480" s="400">
        <f>IF(AC480=3,S482,0)</f>
        <v>0</v>
      </c>
      <c r="AJ480" s="399">
        <f>IF(AC480=4,M482,0)</f>
        <v>0</v>
      </c>
      <c r="AK480" s="401">
        <f>IF(AC480=4,S482,0)</f>
        <v>942.5</v>
      </c>
      <c r="AL480" s="400"/>
      <c r="AM480" s="400"/>
      <c r="AN480" s="400"/>
      <c r="AO480" s="400"/>
      <c r="AP480" s="400"/>
      <c r="AQ480" s="400"/>
      <c r="AR480" s="400"/>
      <c r="AS480" s="412"/>
      <c r="AT480" s="399"/>
      <c r="AU480" s="399"/>
      <c r="AV480" s="399"/>
      <c r="AW480" s="399"/>
      <c r="AX480" s="399"/>
      <c r="AY480" s="399"/>
      <c r="AZ480" s="399"/>
    </row>
    <row r="481" spans="1:52" s="162" customFormat="1" ht="14.25" hidden="1" customHeight="1">
      <c r="A481" s="372" t="s">
        <v>616</v>
      </c>
      <c r="B481" s="199" t="s">
        <v>137</v>
      </c>
      <c r="C481" s="199" t="s">
        <v>137</v>
      </c>
      <c r="D481" s="191" t="s">
        <v>606</v>
      </c>
      <c r="E481" s="232"/>
      <c r="F481" s="232" t="s">
        <v>401</v>
      </c>
      <c r="G481" s="579"/>
      <c r="H481" s="577">
        <v>3770</v>
      </c>
      <c r="I481" s="232"/>
      <c r="J481" s="232"/>
      <c r="K481" s="232"/>
      <c r="L481" s="232"/>
      <c r="M481" s="270"/>
      <c r="N481" s="189">
        <f>H481+I481+J481+K481+L481+M481</f>
        <v>3770</v>
      </c>
      <c r="O481" s="233"/>
      <c r="P481" s="160"/>
      <c r="Q481" s="160"/>
      <c r="R481" s="160"/>
      <c r="S481" s="123">
        <f>G481*N481+(P481+R481)+O481</f>
        <v>0</v>
      </c>
      <c r="T481" s="142"/>
      <c r="U481" s="142"/>
      <c r="V481" s="142"/>
      <c r="W481" s="142"/>
      <c r="X481" s="142"/>
      <c r="Y481" s="142"/>
      <c r="Z481" s="142"/>
      <c r="AA481" s="142"/>
      <c r="AB481" s="142"/>
      <c r="AC481" s="162">
        <v>4</v>
      </c>
      <c r="AD481" s="96">
        <f>IF(AC481=1,M483,0)</f>
        <v>0</v>
      </c>
      <c r="AE481" s="175">
        <f>IF(AC481=1,S483,0)</f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IF(AC481=3,S483,0)</f>
        <v>0</v>
      </c>
      <c r="AJ481" s="96">
        <f>IF(AC481=4,M483,0)</f>
        <v>0</v>
      </c>
      <c r="AK481" s="174">
        <f>IF(AC481=4,S483,0)</f>
        <v>942.5</v>
      </c>
      <c r="AL481" s="175"/>
      <c r="AM481" s="175"/>
      <c r="AN481" s="175"/>
      <c r="AO481" s="175"/>
      <c r="AP481" s="175"/>
      <c r="AQ481" s="175"/>
      <c r="AR481" s="175"/>
      <c r="AS481" s="187"/>
      <c r="AT481" s="96"/>
      <c r="AU481" s="96"/>
      <c r="AV481" s="96"/>
      <c r="AW481" s="96"/>
      <c r="AX481" s="96"/>
      <c r="AY481" s="96"/>
      <c r="AZ481" s="96"/>
    </row>
    <row r="482" spans="1:52" s="169" customFormat="1" ht="30">
      <c r="A482" s="372" t="s">
        <v>615</v>
      </c>
      <c r="B482" s="199" t="s">
        <v>476</v>
      </c>
      <c r="C482" s="199" t="s">
        <v>513</v>
      </c>
      <c r="D482" s="191" t="s">
        <v>602</v>
      </c>
      <c r="E482" s="232" t="s">
        <v>608</v>
      </c>
      <c r="F482" s="232" t="s">
        <v>401</v>
      </c>
      <c r="G482" s="579">
        <v>0.25</v>
      </c>
      <c r="H482" s="577">
        <v>3770</v>
      </c>
      <c r="I482" s="232"/>
      <c r="J482" s="232"/>
      <c r="K482" s="232"/>
      <c r="L482" s="232"/>
      <c r="M482" s="270"/>
      <c r="N482" s="189">
        <f>H482+I482+J482+K482+L482+M482</f>
        <v>3770</v>
      </c>
      <c r="O482" s="233"/>
      <c r="P482" s="160"/>
      <c r="Q482" s="160"/>
      <c r="R482" s="160"/>
      <c r="S482" s="123">
        <f>G482*N482+(P482+R482)+O482</f>
        <v>942.5</v>
      </c>
      <c r="T482" s="142"/>
      <c r="U482" s="142"/>
      <c r="V482" s="142"/>
      <c r="W482" s="142"/>
      <c r="X482" s="142"/>
      <c r="Y482" s="142"/>
      <c r="Z482" s="142"/>
      <c r="AA482" s="142"/>
      <c r="AB482" s="142"/>
      <c r="AD482" s="170">
        <f>SUM(AD477:AD481)</f>
        <v>0</v>
      </c>
      <c r="AE482" s="171">
        <f t="shared" ref="AE482:AK482" si="327">SUM(AE477:AE481)</f>
        <v>0</v>
      </c>
      <c r="AF482" s="170">
        <f t="shared" si="327"/>
        <v>0</v>
      </c>
      <c r="AG482" s="171">
        <f t="shared" si="327"/>
        <v>0</v>
      </c>
      <c r="AH482" s="170">
        <f t="shared" si="327"/>
        <v>0</v>
      </c>
      <c r="AI482" s="171">
        <f t="shared" si="327"/>
        <v>0</v>
      </c>
      <c r="AJ482" s="170">
        <f t="shared" si="327"/>
        <v>0</v>
      </c>
      <c r="AK482" s="171">
        <f t="shared" si="327"/>
        <v>11310</v>
      </c>
      <c r="AL482" s="185">
        <f t="shared" ref="AL482:AS482" si="328">AD482</f>
        <v>0</v>
      </c>
      <c r="AM482" s="185">
        <f t="shared" si="328"/>
        <v>0</v>
      </c>
      <c r="AN482" s="185">
        <f t="shared" si="328"/>
        <v>0</v>
      </c>
      <c r="AO482" s="185">
        <f t="shared" si="328"/>
        <v>0</v>
      </c>
      <c r="AP482" s="185">
        <f t="shared" si="328"/>
        <v>0</v>
      </c>
      <c r="AQ482" s="185">
        <f t="shared" si="328"/>
        <v>0</v>
      </c>
      <c r="AR482" s="185">
        <f t="shared" si="328"/>
        <v>0</v>
      </c>
      <c r="AS482" s="186">
        <f t="shared" si="328"/>
        <v>11310</v>
      </c>
      <c r="AT482" s="170"/>
      <c r="AU482" s="170"/>
      <c r="AV482" s="170"/>
      <c r="AW482" s="170"/>
      <c r="AX482" s="170"/>
      <c r="AY482" s="170"/>
      <c r="AZ482" s="170"/>
    </row>
    <row r="483" spans="1:52" s="162" customFormat="1" ht="45.75" thickBot="1">
      <c r="A483" s="387" t="s">
        <v>615</v>
      </c>
      <c r="B483" s="231" t="s">
        <v>848</v>
      </c>
      <c r="C483" s="231" t="s">
        <v>600</v>
      </c>
      <c r="D483" s="193" t="s">
        <v>588</v>
      </c>
      <c r="E483" s="193" t="s">
        <v>601</v>
      </c>
      <c r="F483" s="193" t="s">
        <v>401</v>
      </c>
      <c r="G483" s="580">
        <v>0.25</v>
      </c>
      <c r="H483" s="577">
        <v>3770</v>
      </c>
      <c r="I483" s="193"/>
      <c r="J483" s="193"/>
      <c r="K483" s="193"/>
      <c r="L483" s="193"/>
      <c r="M483" s="274"/>
      <c r="N483" s="337">
        <f>H483+I483+J483+K483+L483+M483</f>
        <v>3770</v>
      </c>
      <c r="O483" s="164"/>
      <c r="P483" s="164"/>
      <c r="Q483" s="164"/>
      <c r="R483" s="164"/>
      <c r="S483" s="123">
        <f>G483*N483+(P483+R483)+O483</f>
        <v>942.5</v>
      </c>
      <c r="T483" s="209"/>
      <c r="U483" s="209"/>
      <c r="V483" s="209"/>
      <c r="W483" s="209"/>
      <c r="X483" s="209"/>
      <c r="Y483" s="209"/>
      <c r="Z483" s="209"/>
      <c r="AA483" s="209"/>
      <c r="AB483" s="209">
        <f>SUM(M479:M483)</f>
        <v>0</v>
      </c>
      <c r="AD483" s="96"/>
      <c r="AE483" s="175"/>
      <c r="AF483" s="96"/>
      <c r="AG483" s="175"/>
      <c r="AH483" s="96"/>
      <c r="AI483" s="175"/>
      <c r="AJ483" s="96"/>
      <c r="AK483" s="174"/>
      <c r="AL483" s="175"/>
      <c r="AM483" s="175"/>
      <c r="AN483" s="175"/>
      <c r="AO483" s="175"/>
      <c r="AP483" s="175"/>
      <c r="AQ483" s="175"/>
      <c r="AR483" s="175"/>
      <c r="AS483" s="187"/>
      <c r="AT483" s="96"/>
      <c r="AU483" s="96"/>
      <c r="AV483" s="96"/>
      <c r="AW483" s="96"/>
      <c r="AX483" s="96"/>
      <c r="AY483" s="96"/>
      <c r="AZ483" s="96"/>
    </row>
    <row r="484" spans="1:52" s="162" customFormat="1">
      <c r="A484" s="275"/>
      <c r="B484" s="300" t="s">
        <v>680</v>
      </c>
      <c r="C484" s="301"/>
      <c r="D484" s="301"/>
      <c r="E484" s="301"/>
      <c r="F484" s="301"/>
      <c r="G484" s="279">
        <f>SUM(G479:G483)</f>
        <v>3</v>
      </c>
      <c r="H484" s="301"/>
      <c r="I484" s="301"/>
      <c r="J484" s="301"/>
      <c r="K484" s="301"/>
      <c r="L484" s="301"/>
      <c r="M484" s="279">
        <f>SUM(M479:M483)</f>
        <v>0</v>
      </c>
      <c r="N484" s="281" t="s">
        <v>523</v>
      </c>
      <c r="O484" s="282"/>
      <c r="P484" s="282"/>
      <c r="Q484" s="282"/>
      <c r="R484" s="282"/>
      <c r="S484" s="302">
        <f>SUM(S479:S483)</f>
        <v>11310</v>
      </c>
      <c r="T484" s="142"/>
      <c r="U484" s="142"/>
      <c r="V484" s="142"/>
      <c r="W484" s="142"/>
      <c r="X484" s="142"/>
      <c r="Y484" s="142"/>
      <c r="Z484" s="142"/>
      <c r="AA484" s="142"/>
      <c r="AB484" s="142"/>
      <c r="AD484" s="96"/>
      <c r="AE484" s="175"/>
      <c r="AF484" s="96"/>
      <c r="AG484" s="175"/>
      <c r="AH484" s="96"/>
      <c r="AI484" s="175"/>
      <c r="AJ484" s="96"/>
      <c r="AK484" s="174"/>
      <c r="AL484" s="175"/>
      <c r="AM484" s="175"/>
      <c r="AN484" s="175"/>
      <c r="AO484" s="175"/>
      <c r="AP484" s="175"/>
      <c r="AQ484" s="175"/>
      <c r="AR484" s="175"/>
      <c r="AS484" s="187"/>
      <c r="AT484" s="96"/>
      <c r="AU484" s="96"/>
      <c r="AV484" s="96"/>
      <c r="AW484" s="96"/>
      <c r="AX484" s="96"/>
      <c r="AY484" s="96"/>
      <c r="AZ484" s="96"/>
    </row>
    <row r="485" spans="1:52" s="162" customFormat="1" ht="15.75" thickBot="1">
      <c r="A485" s="290"/>
      <c r="B485" s="306" t="s">
        <v>683</v>
      </c>
      <c r="C485" s="307"/>
      <c r="D485" s="307"/>
      <c r="E485" s="307"/>
      <c r="F485" s="307"/>
      <c r="G485" s="292">
        <f>SUM(G479:G483)</f>
        <v>3</v>
      </c>
      <c r="H485" s="307"/>
      <c r="I485" s="307"/>
      <c r="J485" s="307"/>
      <c r="K485" s="307"/>
      <c r="L485" s="307"/>
      <c r="M485" s="292">
        <f>SUM(M479:M483)</f>
        <v>0</v>
      </c>
      <c r="N485" s="295"/>
      <c r="O485" s="296"/>
      <c r="P485" s="296"/>
      <c r="Q485" s="296"/>
      <c r="R485" s="296"/>
      <c r="S485" s="565">
        <f>SUM(S479:S483)</f>
        <v>11310</v>
      </c>
      <c r="T485" s="263"/>
      <c r="U485" s="263"/>
      <c r="V485" s="263"/>
      <c r="W485" s="263"/>
      <c r="X485" s="263"/>
      <c r="Y485" s="263"/>
      <c r="Z485" s="263"/>
      <c r="AA485" s="263"/>
      <c r="AB485" s="263"/>
      <c r="AD485" s="96"/>
      <c r="AE485" s="175"/>
      <c r="AF485" s="96"/>
      <c r="AG485" s="175"/>
      <c r="AH485" s="96"/>
      <c r="AI485" s="175"/>
      <c r="AJ485" s="96"/>
      <c r="AK485" s="174"/>
      <c r="AL485" s="175"/>
      <c r="AM485" s="175"/>
      <c r="AN485" s="175"/>
      <c r="AO485" s="175"/>
      <c r="AP485" s="175"/>
      <c r="AQ485" s="175"/>
      <c r="AR485" s="175"/>
      <c r="AS485" s="187"/>
      <c r="AT485" s="96"/>
      <c r="AU485" s="96"/>
      <c r="AV485" s="96"/>
      <c r="AW485" s="96"/>
      <c r="AX485" s="96"/>
      <c r="AY485" s="96"/>
      <c r="AZ485" s="96"/>
    </row>
    <row r="486" spans="1:52" s="162" customFormat="1">
      <c r="A486" s="297"/>
      <c r="B486" s="511"/>
      <c r="C486" s="310"/>
      <c r="D486" s="310"/>
      <c r="E486" s="310"/>
      <c r="F486" s="310"/>
      <c r="G486" s="310"/>
      <c r="H486" s="310"/>
      <c r="I486" s="310"/>
      <c r="J486" s="310"/>
      <c r="K486" s="310"/>
      <c r="L486" s="310"/>
      <c r="M486" s="188"/>
      <c r="N486" s="263"/>
      <c r="O486" s="188"/>
      <c r="P486" s="188"/>
      <c r="Q486" s="188"/>
      <c r="R486" s="188"/>
      <c r="S486" s="263"/>
      <c r="T486" s="263"/>
      <c r="U486" s="263"/>
      <c r="V486" s="263"/>
      <c r="W486" s="263"/>
      <c r="X486" s="263"/>
      <c r="Y486" s="263"/>
      <c r="Z486" s="263"/>
      <c r="AA486" s="263"/>
      <c r="AB486" s="263"/>
      <c r="AD486" s="96"/>
      <c r="AE486" s="175"/>
      <c r="AF486" s="96"/>
      <c r="AG486" s="175"/>
      <c r="AH486" s="96"/>
      <c r="AI486" s="175"/>
      <c r="AJ486" s="96"/>
      <c r="AK486" s="174"/>
      <c r="AL486" s="175">
        <f t="shared" ref="AL486:AS486" si="329">SUM(AL15:AL485)</f>
        <v>21.25</v>
      </c>
      <c r="AM486" s="175" t="e">
        <f t="shared" si="329"/>
        <v>#REF!</v>
      </c>
      <c r="AN486" s="175" t="e">
        <f t="shared" si="329"/>
        <v>#REF!</v>
      </c>
      <c r="AO486" s="175" t="e">
        <f t="shared" si="329"/>
        <v>#REF!</v>
      </c>
      <c r="AP486" s="175" t="e">
        <f t="shared" si="329"/>
        <v>#REF!</v>
      </c>
      <c r="AQ486" s="175" t="e">
        <f t="shared" si="329"/>
        <v>#REF!</v>
      </c>
      <c r="AR486" s="175" t="e">
        <f t="shared" si="329"/>
        <v>#REF!</v>
      </c>
      <c r="AS486" s="187" t="e">
        <f t="shared" si="329"/>
        <v>#REF!</v>
      </c>
      <c r="AT486" s="522"/>
      <c r="AU486" s="522"/>
      <c r="AV486" s="522"/>
      <c r="AW486" s="522" t="e">
        <f>AP486</f>
        <v>#REF!</v>
      </c>
      <c r="AX486" s="522" t="e">
        <f>AQ486</f>
        <v>#REF!</v>
      </c>
      <c r="AY486" s="522" t="e">
        <f>AR486</f>
        <v>#REF!</v>
      </c>
      <c r="AZ486" s="522"/>
    </row>
    <row r="487" spans="1:52" s="162" customFormat="1">
      <c r="A487" s="297"/>
      <c r="B487" s="511"/>
      <c r="C487" s="310"/>
      <c r="D487" s="310"/>
      <c r="E487" s="310"/>
      <c r="F487" s="310"/>
      <c r="G487" s="310"/>
      <c r="H487" s="310"/>
      <c r="I487" s="310"/>
      <c r="J487" s="310"/>
      <c r="K487" s="310"/>
      <c r="L487" s="310"/>
      <c r="M487" s="188"/>
      <c r="N487" s="263"/>
      <c r="O487" s="188"/>
      <c r="P487" s="188"/>
      <c r="Q487" s="188"/>
      <c r="R487" s="188"/>
      <c r="S487" s="263"/>
      <c r="T487" s="263"/>
      <c r="U487" s="263"/>
      <c r="V487" s="263"/>
      <c r="W487" s="263"/>
      <c r="X487" s="263"/>
      <c r="Y487" s="263"/>
      <c r="Z487" s="263"/>
      <c r="AA487" s="263"/>
      <c r="AB487" s="263"/>
      <c r="AC487" s="163"/>
      <c r="AD487" s="96">
        <f t="shared" ref="AD487:AE491" si="330">IF(AC487=1,M489,0)</f>
        <v>0</v>
      </c>
      <c r="AE487" s="175">
        <f t="shared" si="330"/>
        <v>0</v>
      </c>
      <c r="AF487" s="96">
        <f>IF(AC487=2,M489,0)</f>
        <v>0</v>
      </c>
      <c r="AG487" s="175">
        <f>IF(AC487=2,S489,0)</f>
        <v>0</v>
      </c>
      <c r="AH487" s="96">
        <f>IF(AC487=3,M489,0)</f>
        <v>0</v>
      </c>
      <c r="AI487" s="175">
        <f>IF(AC487=3,N489,0)</f>
        <v>0</v>
      </c>
      <c r="AJ487" s="96">
        <f>IF(AC487=4,M489,0)</f>
        <v>0</v>
      </c>
      <c r="AK487" s="174">
        <f>IF(AC487=4,S489,0)</f>
        <v>0</v>
      </c>
      <c r="AL487" s="175"/>
      <c r="AM487" s="175"/>
      <c r="AN487" s="175"/>
      <c r="AO487" s="175"/>
      <c r="AP487" s="175"/>
      <c r="AQ487" s="175"/>
      <c r="AR487" s="175"/>
      <c r="AS487" s="187"/>
      <c r="AT487" s="96"/>
      <c r="AU487" s="96"/>
      <c r="AV487" s="96"/>
      <c r="AW487" s="96"/>
      <c r="AX487" s="96"/>
      <c r="AY487" s="96"/>
      <c r="AZ487" s="96"/>
    </row>
    <row r="488" spans="1:52" s="162" customFormat="1" ht="15.75" thickBot="1">
      <c r="A488" s="297"/>
      <c r="B488" s="511"/>
      <c r="C488" s="310"/>
      <c r="D488" s="310"/>
      <c r="E488" s="310"/>
      <c r="F488" s="310"/>
      <c r="G488" s="310"/>
      <c r="H488" s="310"/>
      <c r="I488" s="310"/>
      <c r="J488" s="310"/>
      <c r="K488" s="310"/>
      <c r="L488" s="310"/>
      <c r="M488" s="188"/>
      <c r="N488" s="263"/>
      <c r="O488" s="188"/>
      <c r="P488" s="188"/>
      <c r="Q488" s="188"/>
      <c r="R488" s="188"/>
      <c r="S488" s="263"/>
      <c r="T488" s="361"/>
      <c r="U488" s="361"/>
      <c r="V488" s="361"/>
      <c r="W488" s="361"/>
      <c r="X488" s="361"/>
      <c r="Y488" s="361"/>
      <c r="Z488" s="361"/>
      <c r="AA488" s="361"/>
      <c r="AB488" s="209">
        <f>SUM(S490:S493)</f>
        <v>2278836.4700000002</v>
      </c>
      <c r="AC488" s="159"/>
      <c r="AD488" s="96">
        <f t="shared" si="330"/>
        <v>0</v>
      </c>
      <c r="AE488" s="175">
        <f t="shared" si="330"/>
        <v>0</v>
      </c>
      <c r="AF488" s="96">
        <f>IF(AC488=2,M490,0)</f>
        <v>0</v>
      </c>
      <c r="AG488" s="175">
        <f>IF(AC488=2,S490,0)</f>
        <v>0</v>
      </c>
      <c r="AH488" s="96">
        <f>IF(AC488=3,M490,0)</f>
        <v>0</v>
      </c>
      <c r="AI488" s="175">
        <f>IF(AC488=3,N490,0)</f>
        <v>0</v>
      </c>
      <c r="AJ488" s="96">
        <f>IF(AC488=4,M490,0)</f>
        <v>0</v>
      </c>
      <c r="AK488" s="174">
        <f>IF(AC488=4,S490,0)</f>
        <v>0</v>
      </c>
      <c r="AL488" s="175"/>
      <c r="AM488" s="175"/>
      <c r="AN488" s="175"/>
      <c r="AO488" s="175"/>
      <c r="AP488" s="175"/>
      <c r="AQ488" s="175"/>
      <c r="AR488" s="175"/>
      <c r="AS488" s="187"/>
      <c r="AT488" s="96"/>
      <c r="AU488" s="96"/>
      <c r="AV488" s="96"/>
      <c r="AW488" s="96"/>
      <c r="AX488" s="96"/>
      <c r="AY488" s="96"/>
      <c r="AZ488" s="96"/>
    </row>
    <row r="489" spans="1:52" s="162" customFormat="1">
      <c r="A489" s="357"/>
      <c r="B489" s="358" t="s">
        <v>680</v>
      </c>
      <c r="C489" s="359"/>
      <c r="D489" s="359"/>
      <c r="E489" s="359"/>
      <c r="F489" s="359"/>
      <c r="G489" s="360">
        <f>SUM(G490:G493)</f>
        <v>380</v>
      </c>
      <c r="H489" s="359"/>
      <c r="I489" s="359"/>
      <c r="J489" s="359"/>
      <c r="K489" s="359"/>
      <c r="L489" s="359"/>
      <c r="M489" s="360"/>
      <c r="N489" s="317"/>
      <c r="O489" s="279"/>
      <c r="P489" s="279"/>
      <c r="Q489" s="279"/>
      <c r="R489" s="317"/>
      <c r="S489" s="360">
        <f>SUM(S490:S493)</f>
        <v>2278836.4700000002</v>
      </c>
      <c r="T489" s="361"/>
      <c r="U489" s="361"/>
      <c r="V489" s="361"/>
      <c r="W489" s="361"/>
      <c r="X489" s="361"/>
      <c r="Y489" s="361"/>
      <c r="Z489" s="361"/>
      <c r="AA489" s="361"/>
      <c r="AB489" s="209"/>
      <c r="AC489" s="159"/>
      <c r="AD489" s="96">
        <f t="shared" si="330"/>
        <v>0</v>
      </c>
      <c r="AE489" s="175">
        <f t="shared" si="330"/>
        <v>0</v>
      </c>
      <c r="AF489" s="96">
        <f>IF(AC489=2,M491,0)</f>
        <v>0</v>
      </c>
      <c r="AG489" s="175">
        <f>IF(AC489=2,S491,0)</f>
        <v>0</v>
      </c>
      <c r="AH489" s="96">
        <f>IF(AC489=3,M491,0)</f>
        <v>0</v>
      </c>
      <c r="AI489" s="175">
        <f>IF(AC489=3,N491,0)</f>
        <v>0</v>
      </c>
      <c r="AJ489" s="96">
        <f>IF(AC489=4,M491,0)</f>
        <v>0</v>
      </c>
      <c r="AK489" s="174">
        <f>IF(AC489=4,S491,0)</f>
        <v>0</v>
      </c>
      <c r="AL489" s="175"/>
      <c r="AM489" s="175"/>
      <c r="AN489" s="175"/>
      <c r="AO489" s="175"/>
      <c r="AP489" s="175"/>
      <c r="AQ489" s="175"/>
      <c r="AR489" s="175"/>
      <c r="AS489" s="187"/>
      <c r="AT489" s="96"/>
      <c r="AU489" s="96"/>
      <c r="AV489" s="96"/>
      <c r="AW489" s="96"/>
      <c r="AX489" s="96"/>
      <c r="AY489" s="96"/>
      <c r="AZ489" s="96"/>
    </row>
    <row r="490" spans="1:52" s="162" customFormat="1">
      <c r="A490" s="362"/>
      <c r="B490" s="363" t="s">
        <v>681</v>
      </c>
      <c r="C490" s="349"/>
      <c r="D490" s="349"/>
      <c r="E490" s="349"/>
      <c r="F490" s="349"/>
      <c r="G490" s="349">
        <f>G430+G399+G410+G418+G382+G357+G340+G239+G222+G209+G185+G161+G143+G123+G96+G80+G58+G32+G392</f>
        <v>78.75</v>
      </c>
      <c r="H490" s="349"/>
      <c r="I490" s="349"/>
      <c r="J490" s="349"/>
      <c r="K490" s="349"/>
      <c r="L490" s="349"/>
      <c r="M490" s="349"/>
      <c r="N490" s="319"/>
      <c r="O490" s="286"/>
      <c r="P490" s="286"/>
      <c r="Q490" s="286"/>
      <c r="R490" s="349"/>
      <c r="S490" s="349">
        <f>S430+S399+S410+S418+S382+S357+S340+S239+S222+S209+S185+S161+S143+S123+S96+S80+S58+S32+S392</f>
        <v>771643.99</v>
      </c>
      <c r="T490" s="361"/>
      <c r="U490" s="361"/>
      <c r="V490" s="361"/>
      <c r="W490" s="361"/>
      <c r="X490" s="361"/>
      <c r="Y490" s="361"/>
      <c r="Z490" s="361"/>
      <c r="AA490" s="361"/>
      <c r="AB490" s="209"/>
      <c r="AC490" s="158"/>
      <c r="AD490" s="96">
        <f t="shared" si="330"/>
        <v>0</v>
      </c>
      <c r="AE490" s="175">
        <f t="shared" si="330"/>
        <v>0</v>
      </c>
      <c r="AF490" s="96">
        <f>IF(AC490=2,M492,0)</f>
        <v>0</v>
      </c>
      <c r="AG490" s="175">
        <f>IF(AC490=2,S492,0)</f>
        <v>0</v>
      </c>
      <c r="AH490" s="96">
        <f>IF(AC490=3,M492,0)</f>
        <v>0</v>
      </c>
      <c r="AI490" s="175">
        <f>IF(AC490=3,N492,0)</f>
        <v>0</v>
      </c>
      <c r="AJ490" s="96">
        <f>IF(AC490=4,M492,0)</f>
        <v>0</v>
      </c>
      <c r="AK490" s="174">
        <f>IF(AC490=4,S492,0)</f>
        <v>0</v>
      </c>
      <c r="AL490" s="175"/>
      <c r="AM490" s="175"/>
      <c r="AN490" s="175"/>
      <c r="AO490" s="175"/>
      <c r="AP490" s="175"/>
      <c r="AQ490" s="175"/>
      <c r="AR490" s="175"/>
      <c r="AS490" s="187"/>
      <c r="AT490" s="96"/>
      <c r="AU490" s="96"/>
      <c r="AV490" s="96"/>
      <c r="AW490" s="96"/>
      <c r="AX490" s="96"/>
      <c r="AY490" s="96"/>
      <c r="AZ490" s="96"/>
    </row>
    <row r="491" spans="1:52" s="162" customFormat="1">
      <c r="A491" s="362"/>
      <c r="B491" s="363" t="s">
        <v>822</v>
      </c>
      <c r="C491" s="349"/>
      <c r="D491" s="349"/>
      <c r="E491" s="349"/>
      <c r="F491" s="349"/>
      <c r="G491" s="349">
        <f>G445+G411+G437+G431+G419+G383+G358+G341+G240+G223+G210+G186+G162+G144+G124+G97+G81+G59+G33+G393</f>
        <v>132.5</v>
      </c>
      <c r="H491" s="349"/>
      <c r="I491" s="349"/>
      <c r="J491" s="349"/>
      <c r="K491" s="349"/>
      <c r="L491" s="349"/>
      <c r="M491" s="349"/>
      <c r="N491" s="319"/>
      <c r="O491" s="286"/>
      <c r="P491" s="286"/>
      <c r="Q491" s="286"/>
      <c r="R491" s="349"/>
      <c r="S491" s="349">
        <f>S431+S400+S411+S419+S383+S358+S341+S240+S223+S210+S186+S162+S144+S124+S97+S81+S59+S33+S393</f>
        <v>868378.92</v>
      </c>
      <c r="T491" s="209"/>
      <c r="U491" s="209"/>
      <c r="V491" s="209"/>
      <c r="W491" s="209"/>
      <c r="X491" s="209"/>
      <c r="Y491" s="209"/>
      <c r="Z491" s="209"/>
      <c r="AA491" s="209"/>
      <c r="AB491" s="209"/>
      <c r="AC491" s="158"/>
      <c r="AD491" s="96">
        <f t="shared" si="330"/>
        <v>0</v>
      </c>
      <c r="AE491" s="175">
        <f t="shared" si="330"/>
        <v>0</v>
      </c>
      <c r="AF491" s="96">
        <f>IF(AC491=2,M493,0)</f>
        <v>0</v>
      </c>
      <c r="AG491" s="175">
        <f>IF(AC491=2,S493,0)</f>
        <v>0</v>
      </c>
      <c r="AH491" s="96">
        <f>IF(AC491=3,M493,0)</f>
        <v>0</v>
      </c>
      <c r="AI491" s="175">
        <f>IF(AC491=3,N493,0)</f>
        <v>0</v>
      </c>
      <c r="AJ491" s="96">
        <f>IF(AC491=4,M493,0)</f>
        <v>0</v>
      </c>
      <c r="AK491" s="174">
        <f>IF(AC491=4,S493,0)</f>
        <v>0</v>
      </c>
      <c r="AL491" s="175"/>
      <c r="AM491" s="175"/>
      <c r="AN491" s="175"/>
      <c r="AO491" s="175"/>
      <c r="AP491" s="175"/>
      <c r="AQ491" s="175"/>
      <c r="AR491" s="175"/>
      <c r="AS491" s="187"/>
      <c r="AT491" s="96"/>
      <c r="AU491" s="96"/>
      <c r="AV491" s="96"/>
      <c r="AW491" s="96"/>
      <c r="AX491" s="96"/>
      <c r="AY491" s="96"/>
      <c r="AZ491" s="96"/>
    </row>
    <row r="492" spans="1:52">
      <c r="A492" s="362"/>
      <c r="B492" s="363" t="s">
        <v>823</v>
      </c>
      <c r="C492" s="286"/>
      <c r="D492" s="286"/>
      <c r="E492" s="286"/>
      <c r="F492" s="286"/>
      <c r="G492" s="319">
        <f>SUM(G438+G412+G420+G384+G359+G342+G241+G224+G211+G187+G163+G145+G125+G98+G82+G60)</f>
        <v>73.25</v>
      </c>
      <c r="H492" s="286"/>
      <c r="I492" s="286"/>
      <c r="J492" s="286"/>
      <c r="K492" s="286"/>
      <c r="L492" s="286"/>
      <c r="M492" s="319"/>
      <c r="N492" s="319"/>
      <c r="O492" s="286"/>
      <c r="P492" s="286"/>
      <c r="Q492" s="286"/>
      <c r="R492" s="286"/>
      <c r="S492" s="349">
        <f>S432+S401+S412+S420+S384+S359+S342+S241+S224+S211+S187+S163+S145+S125+S98+S82+S60+S34+S394</f>
        <v>465863.63</v>
      </c>
      <c r="T492" s="209"/>
      <c r="U492" s="209"/>
      <c r="V492" s="209"/>
      <c r="W492" s="209"/>
      <c r="X492" s="209"/>
      <c r="Y492" s="209"/>
      <c r="Z492" s="209"/>
      <c r="AA492" s="209"/>
      <c r="AB492" s="209"/>
    </row>
    <row r="493" spans="1:52" ht="15.75" thickBot="1">
      <c r="A493" s="364"/>
      <c r="B493" s="365" t="s">
        <v>683</v>
      </c>
      <c r="C493" s="292"/>
      <c r="D493" s="292"/>
      <c r="E493" s="292"/>
      <c r="F493" s="292"/>
      <c r="G493" s="321">
        <f>G484+G475+G469+G446+G432+G385+G343+G242+G212+G188+G146+G126+G83+G61+G44+G34+G394</f>
        <v>95.5</v>
      </c>
      <c r="H493" s="292"/>
      <c r="I493" s="292"/>
      <c r="J493" s="292"/>
      <c r="K493" s="292"/>
      <c r="L493" s="292"/>
      <c r="M493" s="321"/>
      <c r="N493" s="321"/>
      <c r="O493" s="292"/>
      <c r="P493" s="292"/>
      <c r="Q493" s="292"/>
      <c r="R493" s="292"/>
      <c r="S493" s="349">
        <f>S433+S402+S413+S421+S385+S360+S343+S242+S225+S212+S188+S164+S146+S126+S99+S83+S61+S35+S395</f>
        <v>172949.93</v>
      </c>
    </row>
    <row r="494" spans="1:52">
      <c r="I494" s="157" t="s">
        <v>95</v>
      </c>
    </row>
    <row r="495" spans="1:52" ht="28.5" customHeight="1">
      <c r="H495" s="157" t="s">
        <v>97</v>
      </c>
    </row>
    <row r="496" spans="1:52">
      <c r="G496" s="157" t="s">
        <v>98</v>
      </c>
    </row>
    <row r="497" spans="1:52">
      <c r="B497" s="161" t="s">
        <v>591</v>
      </c>
      <c r="F497" s="157" t="s">
        <v>100</v>
      </c>
      <c r="H497" s="157" t="s">
        <v>96</v>
      </c>
      <c r="R497" s="161" t="s">
        <v>1075</v>
      </c>
    </row>
    <row r="498" spans="1:52" ht="15" customHeight="1">
      <c r="A498" s="524"/>
      <c r="B498" s="783" t="s">
        <v>138</v>
      </c>
      <c r="C498" s="783"/>
      <c r="D498" s="509"/>
      <c r="E498" s="509"/>
      <c r="F498" s="509"/>
      <c r="G498" s="509"/>
      <c r="H498" s="509"/>
      <c r="I498" s="509"/>
      <c r="J498" s="509"/>
      <c r="K498" s="509"/>
      <c r="L498" s="509"/>
      <c r="M498" s="509"/>
      <c r="N498" s="509"/>
      <c r="O498" s="161"/>
      <c r="P498" s="161"/>
      <c r="Q498" s="161"/>
      <c r="R498" s="167" t="s">
        <v>103</v>
      </c>
      <c r="S498" s="203"/>
      <c r="T498" s="203"/>
      <c r="U498" s="203"/>
      <c r="V498" s="203"/>
      <c r="W498" s="203"/>
      <c r="X498" s="203"/>
      <c r="Y498" s="203"/>
      <c r="Z498" s="203"/>
      <c r="AA498" s="203"/>
      <c r="AB498" s="203"/>
      <c r="AC498" s="524"/>
      <c r="AD498" s="524"/>
      <c r="AE498" s="524"/>
      <c r="AF498" s="524"/>
      <c r="AG498" s="524"/>
      <c r="AH498" s="524"/>
      <c r="AI498" s="524"/>
      <c r="AJ498" s="524"/>
      <c r="AK498" s="524"/>
      <c r="AL498" s="524"/>
      <c r="AM498" s="524"/>
      <c r="AN498" s="524"/>
      <c r="AO498" s="524"/>
      <c r="AP498" s="524"/>
      <c r="AQ498" s="524"/>
      <c r="AR498" s="524"/>
      <c r="AS498" s="524"/>
      <c r="AT498" s="524"/>
      <c r="AU498" s="524"/>
      <c r="AV498" s="524"/>
      <c r="AW498" s="524"/>
      <c r="AX498" s="524"/>
      <c r="AY498" s="524"/>
      <c r="AZ498" s="524"/>
    </row>
    <row r="499" spans="1:52">
      <c r="A499" s="524"/>
      <c r="B499" s="165" t="s">
        <v>835</v>
      </c>
      <c r="C499" s="165"/>
      <c r="D499" s="165"/>
      <c r="E499" s="165"/>
      <c r="F499" s="165"/>
      <c r="G499" s="165"/>
      <c r="H499" s="165"/>
      <c r="I499" s="165"/>
      <c r="J499" s="165"/>
      <c r="K499" s="165"/>
      <c r="L499" s="165"/>
      <c r="M499" s="161"/>
      <c r="N499" s="166"/>
      <c r="O499" s="161"/>
      <c r="P499" s="161"/>
      <c r="Q499" s="161"/>
      <c r="R499" s="167" t="s">
        <v>104</v>
      </c>
      <c r="S499" s="203"/>
      <c r="AC499" s="524"/>
      <c r="AD499" s="524"/>
      <c r="AE499" s="524"/>
      <c r="AF499" s="524"/>
      <c r="AG499" s="524"/>
      <c r="AH499" s="524"/>
      <c r="AI499" s="524"/>
      <c r="AJ499" s="524"/>
      <c r="AK499" s="524"/>
      <c r="AL499" s="524"/>
      <c r="AM499" s="524"/>
      <c r="AN499" s="524"/>
      <c r="AO499" s="524"/>
      <c r="AP499" s="524"/>
      <c r="AQ499" s="524"/>
      <c r="AR499" s="524"/>
      <c r="AS499" s="524"/>
      <c r="AT499" s="524"/>
      <c r="AU499" s="524"/>
      <c r="AV499" s="524"/>
      <c r="AW499" s="524"/>
      <c r="AX499" s="524"/>
      <c r="AY499" s="524"/>
      <c r="AZ499" s="524"/>
    </row>
    <row r="506" spans="1:52">
      <c r="E506" s="157" t="s">
        <v>99</v>
      </c>
    </row>
  </sheetData>
  <sheetProtection formatCells="0" formatColumns="0" formatRows="0" insertColumns="0" insertRows="0"/>
  <mergeCells count="75">
    <mergeCell ref="K1:S1"/>
    <mergeCell ref="I13:M13"/>
    <mergeCell ref="D13:D14"/>
    <mergeCell ref="B498:C498"/>
    <mergeCell ref="A422:S422"/>
    <mergeCell ref="A423:S423"/>
    <mergeCell ref="A477:S477"/>
    <mergeCell ref="A472:S472"/>
    <mergeCell ref="A447:S447"/>
    <mergeCell ref="A439:S439"/>
    <mergeCell ref="A433:B433"/>
    <mergeCell ref="A164:S164"/>
    <mergeCell ref="A147:S147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N8:S8"/>
    <mergeCell ref="AE10:AJ10"/>
    <mergeCell ref="N9:S9"/>
    <mergeCell ref="A11:S11"/>
    <mergeCell ref="N10:S10"/>
    <mergeCell ref="A10:B10"/>
    <mergeCell ref="A9:B9"/>
    <mergeCell ref="C9:M9"/>
    <mergeCell ref="C10:M10"/>
    <mergeCell ref="A414:C414"/>
    <mergeCell ref="A12:S12"/>
    <mergeCell ref="A386:S386"/>
    <mergeCell ref="A395:S395"/>
    <mergeCell ref="B400:S400"/>
    <mergeCell ref="A401:C401"/>
    <mergeCell ref="A362:S362"/>
    <mergeCell ref="A189:S189"/>
    <mergeCell ref="A213:S213"/>
    <mergeCell ref="A244:S244"/>
    <mergeCell ref="A345:S345"/>
    <mergeCell ref="A62:S62"/>
    <mergeCell ref="A225:S225"/>
    <mergeCell ref="A84:S84"/>
    <mergeCell ref="A127:S127"/>
    <mergeCell ref="A99:S99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5" max="18" man="1"/>
    <brk id="110" max="18" man="1"/>
    <brk id="138" max="18" man="1"/>
    <brk id="173" max="18" man="1"/>
    <brk id="212" max="18" man="1"/>
    <brk id="261" max="18" man="1"/>
    <brk id="297" max="18" man="1"/>
    <brk id="316" max="18" man="1"/>
    <brk id="378" max="18" man="1"/>
    <brk id="432" max="18" man="1"/>
    <brk id="471" max="18" man="1"/>
  </rowBreaks>
  <ignoredErrors>
    <ignoredError sqref="G34 G32 G80:G81 G143:G144 G59 G341:G343 G383 G186" formulaRange="1"/>
    <ignoredError sqref="N307 N473:N474 N290:N291 L315:L318 L272:L273 N337:N338 N479:N483 L298 L252:L253 N300:N304 L259:L260 N295:N296 N298 L302:L303 L309 J249:J251 N276 K66:L68 K69 I63 R63 I85 L85:L94 N101 N121 L138:L141 I170:I172 I194 L191 N191:N195 N214:N220 L231:N231 I231 R347:R349 N129:N141 N330:N335 K63:L64 L226:N228 N179:N183 N202:N205 N207 R352:R354 L233:N237 N167:N177 R226:R234 J100:J104 N103 N107:N108 L65 O78 N110:N116 N16:N30 N47 N49:N50 I48 I226 J282 L280 M277:M280 R300:R304 N159 N363:N372 K70:L78 R276:R298 R245:R250 N245:N274 N310:N324 R191:S191 S190 R66:R74 I373 N449:N468 N406:N407 L396:N397 R128:R135 R137 R148:R153 R155:R156 R167:R177 R179 N197:N200 R194:S199 S193 R192 R201:S204 R200 R252:R274 N280 R306:R322 R368 R364 R373:R377 N377:N380 R396:R397 L415 R415 R424 N327:N328 N148:N157 N448" unlockedFormula="1"/>
    <ignoredError sqref="A482:A483 D456:E456 A26:A30 D481 F480:F483 A16:A20 D473:F474 F455:G455 A461 A466:A468 A297:A299 D330:E331 A268:A273 D338:E338 A479:A480 D482:E483 L320 A266 I246:I247 A459 L299:M299 D337 L457 D457:G458 A330:A335 M309 D480:E480 G466:G467 A320 A463 A257:A258 L297:M297 L305:M305 L308:M308 A305:A306 A261:A262 F245:G245 A22:A24 F63 D36:G36 L330:L331 A290:A294 L292:M294 F337:F338 F85 F100:G100 K104 J105:K105 M104:M107 O100:Q100 D105:D108 F128:G128 D134:F141 H152:J152 D151 D172:D183 E171 E166 F170:F174 E180:E181 D200:F206 H200 O190:Q190 D215:F219 E226:F226 E235:E237 D54:G54 I100 I104 I106:K107 I159:J159 I120:M120 F148:G151 D42:G42 I36:M42 F277 F129:F133 F330:F335 D332:D335 D37:F37 D41:F41 E120:G120 E117:F119 E228:F228 O128:Q128 K100:M100 D468 D55:F55 D231:D237 F231:F237 E289:F289 A302:A303 M117:M119 D116:D121 I117:K119 D133:E133 D159:G159 F176:F181 F191 E192:E196 D194:D196 D199:E199 M306 J109:K109 D109:E109 M109 A254:A255 D38:G40 M102 K102 F193:F196 F368:F378 D371:D380 E368 H368:H373 E102:E107 E101:F101 G105 G109 D111:E115 H100:H113 F102:F116 E47 H231 H253:H263 F278:H280 F153:G155 I153:J155 D152:E155 H364:H366 F281 E280:E282 H281 H330:H331 A245:A247 G309:G310 A308:A318 D290:D317 D427:F428 E379:H379 E367:H367 D319:F324 D318:E318 H37:H42 D49:E49 E325:E326 F308:F318 F301:F305 F290:F299 F47:F49 H134:K137 H133 J133:K133 H132:K132 J129:K131 H138:H141 H149:H150 H196 H205:H206 H247:H248 H286:H290 F363:I363 D405:H405 E402:I402 I406:I407 D459:F467 F397:H397 F364:F366 H303:H304 H234:H235 D197:F198 H191 H180:H181 F165:H166 F152 H128:H131 D48 I290 H323 H338 H327:H328 L327:L328 A327:A328 D327:F328 D407:H407 D406:F406 H406 E403:F403 H403:I403 H115:H120 D157:G157 I157:J157" numberStoredAsText="1"/>
    <ignoredError sqref="J246:J247 I245 N308:N309 N299 N292:N294 N297 N305:N306 N36:N42 I105 L104:L107 N100 R100 I149:J151 I190 N117:N120 I148 K190:N190 L117:L119 L109 N102 N109 N106 N104 R190 L129:L130 I133 L133:L137 I130 I131 I129 L131 L132 I405 J128 I128 K128:N128" numberStoredAsText="1" unlockedFormula="1"/>
    <ignoredError sqref="S489 G339" evalError="1"/>
    <ignoredError sqref="L261:L262 L69 N105 N48 N51 R136 R154 R193 S192 S200 R251 N281 R305 R323:R326" formula="1" unlockedFormula="1"/>
    <ignoredError sqref="N66:N74 S155 S170:S172 S181 S276 S305 S378" formula="1"/>
    <ignoredError sqref="G232 G195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0" t="s">
        <v>639</v>
      </c>
      <c r="B1" s="800"/>
      <c r="F1" s="794" t="s">
        <v>636</v>
      </c>
      <c r="G1" s="794"/>
    </row>
    <row r="2" spans="1:8">
      <c r="A2" s="800" t="s">
        <v>838</v>
      </c>
      <c r="B2" s="800"/>
      <c r="E2" s="794" t="s">
        <v>836</v>
      </c>
      <c r="F2" s="794"/>
      <c r="G2" s="794"/>
      <c r="H2" s="794"/>
    </row>
    <row r="3" spans="1:8">
      <c r="A3" s="800" t="s">
        <v>640</v>
      </c>
      <c r="B3" s="800"/>
      <c r="E3" s="794" t="s">
        <v>637</v>
      </c>
      <c r="F3" s="794"/>
      <c r="G3" s="794"/>
      <c r="H3" s="794"/>
    </row>
    <row r="4" spans="1:8">
      <c r="A4" s="800" t="s">
        <v>436</v>
      </c>
      <c r="B4" s="800"/>
      <c r="E4" s="794" t="s">
        <v>872</v>
      </c>
      <c r="F4" s="794"/>
      <c r="G4" s="794"/>
      <c r="H4" s="794"/>
    </row>
    <row r="5" spans="1:8">
      <c r="E5" s="794" t="s">
        <v>837</v>
      </c>
      <c r="F5" s="794"/>
      <c r="G5" s="794"/>
      <c r="H5" s="794"/>
    </row>
    <row r="6" spans="1:8">
      <c r="E6" s="794" t="s">
        <v>638</v>
      </c>
      <c r="F6" s="794"/>
      <c r="G6" s="794"/>
      <c r="H6" s="794"/>
    </row>
    <row r="7" spans="1:8">
      <c r="E7" s="794" t="s">
        <v>439</v>
      </c>
      <c r="F7" s="794"/>
      <c r="G7" s="794"/>
      <c r="H7" s="794"/>
    </row>
    <row r="8" spans="1:8">
      <c r="E8" s="794" t="s">
        <v>437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8" t="s">
        <v>641</v>
      </c>
      <c r="B13" s="728"/>
      <c r="C13" s="728"/>
      <c r="D13" s="728"/>
      <c r="E13" s="728"/>
      <c r="F13" s="728"/>
      <c r="G13" s="728"/>
      <c r="H13" s="728"/>
    </row>
    <row r="14" spans="1:8" ht="15.75">
      <c r="A14" s="728" t="s">
        <v>449</v>
      </c>
      <c r="B14" s="728"/>
      <c r="C14" s="728"/>
      <c r="D14" s="728"/>
      <c r="E14" s="728"/>
      <c r="F14" s="728"/>
      <c r="G14" s="728"/>
      <c r="H14" s="728"/>
    </row>
    <row r="15" spans="1:8" ht="9.75" customHeight="1" thickBot="1"/>
    <row r="16" spans="1:8" s="1" customFormat="1" ht="43.5" customHeight="1" thickBot="1">
      <c r="A16" s="68" t="s">
        <v>642</v>
      </c>
      <c r="B16" s="37" t="s">
        <v>643</v>
      </c>
      <c r="C16" s="37" t="s">
        <v>651</v>
      </c>
      <c r="D16" s="37" t="s">
        <v>652</v>
      </c>
      <c r="E16" s="37" t="s">
        <v>653</v>
      </c>
      <c r="F16" s="37" t="s">
        <v>654</v>
      </c>
      <c r="G16" s="37" t="s">
        <v>655</v>
      </c>
      <c r="H16" s="36" t="s">
        <v>448</v>
      </c>
    </row>
    <row r="17" spans="1:8" ht="3" hidden="1" customHeight="1"/>
    <row r="18" spans="1:8" ht="13.5" customHeight="1">
      <c r="B18" s="5" t="s">
        <v>656</v>
      </c>
      <c r="G18" s="11"/>
      <c r="H18" s="11"/>
    </row>
    <row r="19" spans="1:8">
      <c r="A19" s="3" t="s">
        <v>657</v>
      </c>
      <c r="B19" s="6" t="s">
        <v>658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659</v>
      </c>
      <c r="B20" s="7" t="s">
        <v>277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660</v>
      </c>
      <c r="B21" s="7" t="s">
        <v>440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661</v>
      </c>
      <c r="B22" s="7" t="s">
        <v>278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662</v>
      </c>
      <c r="B23" s="7" t="s">
        <v>279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663</v>
      </c>
      <c r="B24" s="7" t="s">
        <v>280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664</v>
      </c>
      <c r="B25" s="7" t="s">
        <v>281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665</v>
      </c>
      <c r="B26" s="7" t="s">
        <v>283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666</v>
      </c>
      <c r="B27" s="7" t="s">
        <v>282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668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669</v>
      </c>
      <c r="B30" s="7" t="s">
        <v>670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669</v>
      </c>
      <c r="B31" s="7" t="s">
        <v>841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671</v>
      </c>
      <c r="B32" s="7" t="s">
        <v>388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673</v>
      </c>
      <c r="B33" s="7" t="s">
        <v>672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674</v>
      </c>
      <c r="B34" s="7" t="s">
        <v>675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676</v>
      </c>
      <c r="B35" s="7" t="s">
        <v>677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678</v>
      </c>
      <c r="B36" s="7" t="s">
        <v>679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710</v>
      </c>
      <c r="B37" s="7" t="s">
        <v>285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711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712</v>
      </c>
      <c r="B39" s="7" t="s">
        <v>932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713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714</v>
      </c>
      <c r="B41" s="7" t="s">
        <v>286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715</v>
      </c>
      <c r="B42" s="7" t="s">
        <v>287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716</v>
      </c>
      <c r="B43" s="7" t="s">
        <v>832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717</v>
      </c>
      <c r="B44" s="7" t="s">
        <v>290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735</v>
      </c>
      <c r="B45" s="7" t="s">
        <v>933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450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680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681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682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683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8" t="s">
        <v>684</v>
      </c>
      <c r="C55" s="798"/>
      <c r="D55" s="798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657</v>
      </c>
      <c r="B57" s="4" t="s">
        <v>291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659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660</v>
      </c>
      <c r="B59" s="4" t="s">
        <v>842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661</v>
      </c>
      <c r="B60" s="4" t="s">
        <v>685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662</v>
      </c>
      <c r="B61" s="4" t="s">
        <v>292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663</v>
      </c>
      <c r="B62" s="4" t="s">
        <v>293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664</v>
      </c>
      <c r="B63" s="4" t="s">
        <v>686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680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681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687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683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688</v>
      </c>
      <c r="G72" s="11">
        <f>D72*C72</f>
        <v>0</v>
      </c>
      <c r="H72" s="11"/>
    </row>
    <row r="73" spans="1:8">
      <c r="A73" s="3" t="s">
        <v>657</v>
      </c>
      <c r="B73" s="4" t="s">
        <v>294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659</v>
      </c>
      <c r="B74" s="4" t="s">
        <v>295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451</v>
      </c>
      <c r="C75" s="3">
        <v>1</v>
      </c>
      <c r="G75" s="11"/>
      <c r="H75" s="11"/>
    </row>
    <row r="76" spans="1:8">
      <c r="A76" s="3" t="s">
        <v>660</v>
      </c>
      <c r="B76" s="4" t="s">
        <v>690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662</v>
      </c>
      <c r="B78" s="4" t="s">
        <v>296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680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681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692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683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693</v>
      </c>
      <c r="G86" s="11"/>
      <c r="H86" s="11">
        <f>G86*12</f>
        <v>0</v>
      </c>
    </row>
    <row r="87" spans="1:8">
      <c r="A87" s="3" t="s">
        <v>657</v>
      </c>
      <c r="B87" s="4" t="s">
        <v>297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660</v>
      </c>
      <c r="B89" s="4" t="s">
        <v>269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694</v>
      </c>
      <c r="B91" s="2" t="s">
        <v>680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681</v>
      </c>
      <c r="C92" s="3">
        <v>0</v>
      </c>
      <c r="G92" s="11">
        <v>0</v>
      </c>
      <c r="H92" s="11">
        <v>0</v>
      </c>
    </row>
    <row r="93" spans="1:8">
      <c r="B93" s="2" t="s">
        <v>692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697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97" t="s">
        <v>695</v>
      </c>
      <c r="C97" s="797"/>
      <c r="D97" s="797"/>
      <c r="G97" s="11">
        <f>C97*D97</f>
        <v>0</v>
      </c>
      <c r="H97" s="11">
        <f>G97*12</f>
        <v>0</v>
      </c>
    </row>
    <row r="98" spans="1:8">
      <c r="A98" s="3" t="s">
        <v>657</v>
      </c>
      <c r="B98" s="4" t="s">
        <v>696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659</v>
      </c>
      <c r="B99" s="4" t="s">
        <v>299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660</v>
      </c>
      <c r="B100" s="4" t="s">
        <v>300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661</v>
      </c>
      <c r="B101" s="4" t="s">
        <v>302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662</v>
      </c>
      <c r="B102" s="4" t="s">
        <v>303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663</v>
      </c>
      <c r="B103" s="4" t="s">
        <v>304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664</v>
      </c>
      <c r="B104" s="4" t="s">
        <v>269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680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681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692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697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698</v>
      </c>
      <c r="G111" s="11">
        <f>C111*D111</f>
        <v>0</v>
      </c>
      <c r="H111" s="11">
        <f>G111*12</f>
        <v>0</v>
      </c>
    </row>
    <row r="112" spans="1:8" ht="30">
      <c r="A112" s="3" t="s">
        <v>657</v>
      </c>
      <c r="B112" s="4" t="s">
        <v>311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659</v>
      </c>
      <c r="B113" s="4" t="s">
        <v>305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660</v>
      </c>
      <c r="B114" s="4" t="s">
        <v>306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661</v>
      </c>
      <c r="B115" s="4" t="s">
        <v>307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662</v>
      </c>
      <c r="B116" s="4" t="s">
        <v>307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663</v>
      </c>
      <c r="B117" s="4" t="s">
        <v>308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664</v>
      </c>
      <c r="B118" s="4" t="s">
        <v>309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665</v>
      </c>
      <c r="B119" s="4" t="s">
        <v>310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680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681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692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697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97" t="s">
        <v>40</v>
      </c>
      <c r="C127" s="797"/>
      <c r="D127" s="797"/>
      <c r="E127" s="797"/>
      <c r="G127" s="11">
        <f>C127*D127</f>
        <v>0</v>
      </c>
      <c r="H127" s="11">
        <f>G127*12</f>
        <v>0</v>
      </c>
    </row>
    <row r="128" spans="1:8">
      <c r="A128" s="3" t="s">
        <v>657</v>
      </c>
      <c r="B128" s="4" t="s">
        <v>312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659</v>
      </c>
      <c r="B129" s="4" t="s">
        <v>446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660</v>
      </c>
      <c r="B130" s="4" t="s">
        <v>447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661</v>
      </c>
      <c r="B131" s="4" t="s">
        <v>868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662</v>
      </c>
      <c r="B132" s="4" t="s">
        <v>700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663</v>
      </c>
      <c r="B133" s="4" t="s">
        <v>700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664</v>
      </c>
      <c r="B134" s="4" t="s">
        <v>700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785</v>
      </c>
      <c r="B135" s="4" t="s">
        <v>700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666</v>
      </c>
      <c r="B136" s="4" t="s">
        <v>700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667</v>
      </c>
      <c r="B137" s="4" t="s">
        <v>869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668</v>
      </c>
      <c r="B138" s="4" t="s">
        <v>701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669</v>
      </c>
      <c r="B139" s="4" t="s">
        <v>314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671</v>
      </c>
      <c r="B140" s="4" t="s">
        <v>315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680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681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692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697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97" t="s">
        <v>316</v>
      </c>
      <c r="C147" s="797"/>
      <c r="G147" s="11">
        <f>C147*D147</f>
        <v>0</v>
      </c>
      <c r="H147" s="11">
        <f>G147*12</f>
        <v>0</v>
      </c>
    </row>
    <row r="148" spans="1:8" ht="30">
      <c r="A148" s="3" t="s">
        <v>657</v>
      </c>
      <c r="B148" s="4" t="s">
        <v>317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659</v>
      </c>
      <c r="B149" s="4" t="s">
        <v>318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660</v>
      </c>
      <c r="B150" s="4" t="s">
        <v>319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661</v>
      </c>
      <c r="B151" s="4" t="s">
        <v>702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662</v>
      </c>
      <c r="B152" s="4" t="s">
        <v>703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663</v>
      </c>
      <c r="B153" s="4" t="s">
        <v>300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664</v>
      </c>
      <c r="B154" s="4" t="s">
        <v>320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665</v>
      </c>
      <c r="B155" s="4" t="s">
        <v>321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666</v>
      </c>
      <c r="B156" s="4" t="s">
        <v>321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667</v>
      </c>
      <c r="B157" s="4" t="s">
        <v>704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668</v>
      </c>
      <c r="B158" s="4" t="s">
        <v>322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669</v>
      </c>
      <c r="B159" s="4" t="s">
        <v>323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680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681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682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697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97" t="s">
        <v>844</v>
      </c>
      <c r="C167" s="797"/>
      <c r="G167" s="11">
        <f t="shared" si="13"/>
        <v>0</v>
      </c>
      <c r="H167" s="11">
        <f t="shared" si="14"/>
        <v>0</v>
      </c>
    </row>
    <row r="168" spans="1:8">
      <c r="A168" s="3" t="s">
        <v>657</v>
      </c>
      <c r="B168" s="4" t="s">
        <v>324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659</v>
      </c>
      <c r="B169" s="4" t="s">
        <v>325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680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681</v>
      </c>
      <c r="G172" s="11"/>
      <c r="H172" s="11"/>
    </row>
    <row r="173" spans="1:8" ht="15" customHeight="1">
      <c r="B173" s="2" t="s">
        <v>682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697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97" t="s">
        <v>873</v>
      </c>
      <c r="C178" s="797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911</v>
      </c>
      <c r="C179" s="93">
        <v>2.5</v>
      </c>
      <c r="G179" s="11"/>
      <c r="H179" s="11"/>
    </row>
    <row r="180" spans="1:8" ht="30">
      <c r="A180" s="71">
        <v>2</v>
      </c>
      <c r="B180" s="4" t="s">
        <v>326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326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327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328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680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681</v>
      </c>
      <c r="C186" s="3">
        <f>C179</f>
        <v>2.5</v>
      </c>
      <c r="G186" s="11"/>
      <c r="H186" s="11"/>
    </row>
    <row r="187" spans="1:8">
      <c r="B187" s="2" t="s">
        <v>682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697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683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97" t="s">
        <v>874</v>
      </c>
      <c r="C192" s="797"/>
      <c r="D192" s="797"/>
      <c r="G192" s="11">
        <f t="shared" si="18"/>
        <v>0</v>
      </c>
      <c r="H192" s="11">
        <f t="shared" si="19"/>
        <v>0</v>
      </c>
    </row>
    <row r="193" spans="1:8">
      <c r="A193" s="3" t="s">
        <v>657</v>
      </c>
      <c r="B193" s="4" t="s">
        <v>706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659</v>
      </c>
      <c r="B194" s="4" t="s">
        <v>329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705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681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682</v>
      </c>
      <c r="G198" s="11"/>
      <c r="H198" s="11"/>
    </row>
    <row r="199" spans="1:8">
      <c r="B199" s="2" t="s">
        <v>707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683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97" t="s">
        <v>389</v>
      </c>
      <c r="C202" s="797"/>
      <c r="D202" s="797"/>
      <c r="G202" s="11"/>
      <c r="H202" s="11">
        <f>G202*12</f>
        <v>0</v>
      </c>
    </row>
    <row r="203" spans="1:8" ht="30">
      <c r="A203" s="3" t="s">
        <v>657</v>
      </c>
      <c r="B203" s="4" t="s">
        <v>330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659</v>
      </c>
      <c r="B204" s="4" t="s">
        <v>708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660</v>
      </c>
      <c r="B205" s="4" t="s">
        <v>300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661</v>
      </c>
      <c r="B206" s="4" t="s">
        <v>331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662</v>
      </c>
      <c r="B207" s="4" t="s">
        <v>332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663</v>
      </c>
      <c r="B208" s="4" t="s">
        <v>332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664</v>
      </c>
      <c r="B209" s="4" t="s">
        <v>333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665</v>
      </c>
      <c r="B210" s="4" t="s">
        <v>334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666</v>
      </c>
      <c r="B211" s="4" t="s">
        <v>335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667</v>
      </c>
      <c r="B212" s="4" t="s">
        <v>336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680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681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682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709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683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97" t="s">
        <v>875</v>
      </c>
      <c r="C221" s="797"/>
      <c r="D221" s="797"/>
      <c r="G221" s="11">
        <f t="shared" si="22"/>
        <v>0</v>
      </c>
      <c r="H221" s="11">
        <f>G221*12</f>
        <v>0</v>
      </c>
    </row>
    <row r="222" spans="1:8">
      <c r="A222" s="3" t="s">
        <v>657</v>
      </c>
      <c r="B222" s="4" t="s">
        <v>338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659</v>
      </c>
      <c r="B223" s="4" t="s">
        <v>300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217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332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346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347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334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680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681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682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707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683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97" t="s">
        <v>876</v>
      </c>
      <c r="C236" s="797"/>
      <c r="D236" s="797"/>
      <c r="E236" s="797"/>
      <c r="G236" s="11">
        <f>C236*D236</f>
        <v>0</v>
      </c>
      <c r="H236" s="11">
        <f>G236*12</f>
        <v>0</v>
      </c>
    </row>
    <row r="237" spans="1:9" ht="29.25" customHeight="1">
      <c r="B237" s="797" t="s">
        <v>839</v>
      </c>
      <c r="C237" s="797"/>
      <c r="D237" s="797"/>
      <c r="E237" s="797"/>
      <c r="G237" s="11">
        <f>C237*D237</f>
        <v>0</v>
      </c>
      <c r="H237" s="11">
        <f>G237*12</f>
        <v>0</v>
      </c>
    </row>
    <row r="238" spans="1:9">
      <c r="A238" s="3" t="s">
        <v>657</v>
      </c>
      <c r="B238" s="4" t="s">
        <v>338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659</v>
      </c>
      <c r="B239" s="4" t="s">
        <v>349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660</v>
      </c>
      <c r="B240" s="4" t="s">
        <v>350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661</v>
      </c>
      <c r="B241" s="4" t="s">
        <v>351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662</v>
      </c>
      <c r="B242" s="4" t="s">
        <v>351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663</v>
      </c>
      <c r="B243" s="4" t="s">
        <v>351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664</v>
      </c>
      <c r="B244" s="4" t="s">
        <v>362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665</v>
      </c>
      <c r="B245" s="4" t="s">
        <v>362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666</v>
      </c>
      <c r="B246" s="4" t="s">
        <v>363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352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353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354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355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356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361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360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359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357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358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358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364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366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365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367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368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441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334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336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369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680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681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682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718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683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97" t="s">
        <v>877</v>
      </c>
      <c r="C277" s="797"/>
      <c r="D277" s="797"/>
      <c r="G277" s="11">
        <f>C277*D277</f>
        <v>0</v>
      </c>
      <c r="H277" s="11">
        <f>G277*12</f>
        <v>0</v>
      </c>
    </row>
    <row r="278" spans="1:8" ht="30">
      <c r="A278" s="3" t="s">
        <v>657</v>
      </c>
      <c r="B278" s="4" t="s">
        <v>370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659</v>
      </c>
      <c r="B279" s="4" t="s">
        <v>332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332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332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660</v>
      </c>
      <c r="B282" s="4" t="s">
        <v>333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661</v>
      </c>
      <c r="B283" s="4" t="s">
        <v>335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662</v>
      </c>
      <c r="B284" s="4" t="s">
        <v>336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663</v>
      </c>
      <c r="B285" s="4" t="s">
        <v>369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680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681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682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718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97" t="s">
        <v>878</v>
      </c>
      <c r="C293" s="797"/>
      <c r="D293" s="797"/>
      <c r="E293" s="797"/>
      <c r="F293" s="797"/>
      <c r="G293" s="11">
        <f>C293*D293</f>
        <v>0</v>
      </c>
      <c r="H293" s="11">
        <f>G293*12</f>
        <v>0</v>
      </c>
    </row>
    <row r="294" spans="1:8">
      <c r="A294" s="3" t="s">
        <v>657</v>
      </c>
      <c r="B294" s="4" t="s">
        <v>720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659</v>
      </c>
      <c r="B295" s="4" t="s">
        <v>721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660</v>
      </c>
      <c r="B296" s="4" t="s">
        <v>333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661</v>
      </c>
      <c r="B297" s="4" t="s">
        <v>371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662</v>
      </c>
      <c r="B298" s="4" t="s">
        <v>372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663</v>
      </c>
      <c r="B299" s="4" t="s">
        <v>373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664</v>
      </c>
      <c r="B300" s="4" t="s">
        <v>374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665</v>
      </c>
      <c r="B301" s="4" t="s">
        <v>336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666</v>
      </c>
      <c r="B302" s="4" t="s">
        <v>334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680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681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682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718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98" t="s">
        <v>452</v>
      </c>
      <c r="C310" s="798"/>
      <c r="D310" s="798"/>
      <c r="E310" s="798"/>
      <c r="F310" s="798"/>
      <c r="G310" s="798"/>
      <c r="H310" s="11">
        <f>G310*12</f>
        <v>0</v>
      </c>
    </row>
    <row r="311" spans="1:8" ht="19.5" customHeight="1">
      <c r="B311" s="797" t="s">
        <v>722</v>
      </c>
      <c r="C311" s="797"/>
      <c r="D311" s="797"/>
      <c r="G311" s="11">
        <f>C311*D311</f>
        <v>0</v>
      </c>
      <c r="H311" s="11">
        <f>G311*12</f>
        <v>0</v>
      </c>
    </row>
    <row r="312" spans="1:8" ht="30">
      <c r="A312" s="3" t="s">
        <v>657</v>
      </c>
      <c r="B312" s="4" t="s">
        <v>375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659</v>
      </c>
      <c r="B313" s="4" t="s">
        <v>723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660</v>
      </c>
      <c r="B314" s="4" t="s">
        <v>724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661</v>
      </c>
      <c r="B315" s="4" t="s">
        <v>376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662</v>
      </c>
      <c r="B316" s="4" t="s">
        <v>870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725</v>
      </c>
      <c r="B317" s="4" t="s">
        <v>726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664</v>
      </c>
      <c r="B318" s="4" t="s">
        <v>377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665</v>
      </c>
      <c r="B319" s="4" t="s">
        <v>377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666</v>
      </c>
      <c r="B320" s="4" t="s">
        <v>377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667</v>
      </c>
      <c r="B321" s="4" t="s">
        <v>378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668</v>
      </c>
      <c r="B322" s="4" t="s">
        <v>378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669</v>
      </c>
      <c r="B323" s="4" t="s">
        <v>378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671</v>
      </c>
      <c r="B324" s="4" t="s">
        <v>378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673</v>
      </c>
      <c r="B325" s="4" t="s">
        <v>379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674</v>
      </c>
      <c r="B326" s="4" t="s">
        <v>380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381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680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681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682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718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98" t="s">
        <v>419</v>
      </c>
      <c r="C335" s="798"/>
      <c r="D335" s="798"/>
      <c r="E335" s="798"/>
      <c r="F335" s="798"/>
      <c r="G335" s="798"/>
      <c r="H335" s="11">
        <f>G335*12</f>
        <v>0</v>
      </c>
    </row>
    <row r="336" spans="1:8">
      <c r="A336" s="3" t="s">
        <v>657</v>
      </c>
      <c r="B336" s="4" t="s">
        <v>708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659</v>
      </c>
      <c r="B337" s="4" t="s">
        <v>727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660</v>
      </c>
      <c r="B338" s="4" t="s">
        <v>747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661</v>
      </c>
      <c r="B339" s="4" t="s">
        <v>418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662</v>
      </c>
      <c r="B340" s="4" t="s">
        <v>723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663</v>
      </c>
      <c r="B341" s="4" t="s">
        <v>382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664</v>
      </c>
      <c r="B342" s="4" t="s">
        <v>269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680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681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682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718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98" t="s">
        <v>880</v>
      </c>
      <c r="C350" s="798"/>
      <c r="D350" s="798"/>
      <c r="E350" s="798"/>
      <c r="G350" s="11"/>
      <c r="H350" s="11"/>
    </row>
    <row r="351" spans="1:8">
      <c r="A351" s="3" t="s">
        <v>657</v>
      </c>
      <c r="B351" s="4" t="s">
        <v>728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659</v>
      </c>
      <c r="B352" s="4" t="s">
        <v>332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660</v>
      </c>
      <c r="B353" s="4" t="s">
        <v>333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661</v>
      </c>
      <c r="B354" s="4" t="s">
        <v>420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662</v>
      </c>
      <c r="B355" s="4" t="s">
        <v>383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663</v>
      </c>
      <c r="B356" s="4" t="s">
        <v>336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664</v>
      </c>
      <c r="B357" s="4" t="s">
        <v>369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680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681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682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718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99" t="s">
        <v>881</v>
      </c>
      <c r="C365" s="799"/>
      <c r="D365" s="799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731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731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731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732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733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435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193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194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384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421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195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206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207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208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390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734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209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422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210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211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212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213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214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214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214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215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385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216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217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218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219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220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221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222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223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680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681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682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718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683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884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428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453</v>
      </c>
      <c r="C411" s="3">
        <v>1</v>
      </c>
      <c r="G411" s="11"/>
      <c r="H411" s="11"/>
    </row>
    <row r="412" spans="1:8">
      <c r="A412" s="71">
        <v>3</v>
      </c>
      <c r="B412" s="4" t="s">
        <v>429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224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225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739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720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741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742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743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744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745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226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746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747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748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749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227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228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751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752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753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753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754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755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895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229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188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430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454</v>
      </c>
      <c r="C439" s="3">
        <v>1</v>
      </c>
      <c r="G439" s="11"/>
      <c r="H439" s="11"/>
    </row>
    <row r="440" spans="1:8" ht="30">
      <c r="A440" s="71">
        <v>31</v>
      </c>
      <c r="B440" s="4" t="s">
        <v>431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431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230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231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237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432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217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218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238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386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239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433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240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241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243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242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244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245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246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247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248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249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250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420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455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251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222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252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434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253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254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456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255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256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257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223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258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259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260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261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262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263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815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680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681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682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718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683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98" t="s">
        <v>885</v>
      </c>
      <c r="C491" s="798"/>
      <c r="G491" s="11">
        <f>C491*D491</f>
        <v>0</v>
      </c>
      <c r="H491" s="11">
        <f>G491*12</f>
        <v>0</v>
      </c>
    </row>
    <row r="492" spans="1:8">
      <c r="A492" s="3" t="s">
        <v>657</v>
      </c>
      <c r="B492" s="4" t="s">
        <v>264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659</v>
      </c>
      <c r="B493" s="4" t="s">
        <v>265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660</v>
      </c>
      <c r="B494" s="4" t="s">
        <v>708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661</v>
      </c>
      <c r="B495" s="4" t="s">
        <v>266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662</v>
      </c>
      <c r="B496" s="4" t="s">
        <v>816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663</v>
      </c>
      <c r="B497" s="4" t="s">
        <v>267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664</v>
      </c>
      <c r="B498" s="4" t="s">
        <v>268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665</v>
      </c>
      <c r="B499" s="4" t="s">
        <v>269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680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681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816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823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97" t="s">
        <v>886</v>
      </c>
      <c r="C507" s="797"/>
      <c r="D507" s="797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657</v>
      </c>
      <c r="B508" s="4" t="s">
        <v>719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659</v>
      </c>
      <c r="B509" s="4" t="s">
        <v>270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660</v>
      </c>
      <c r="B510" s="4" t="s">
        <v>271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680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681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822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823</v>
      </c>
      <c r="G515" s="11"/>
      <c r="H515" s="11"/>
    </row>
    <row r="516" spans="1:8">
      <c r="B516" s="2" t="s">
        <v>683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97" t="s">
        <v>887</v>
      </c>
      <c r="C519" s="797"/>
      <c r="D519" s="797"/>
      <c r="E519" s="797"/>
      <c r="G519" s="11">
        <f>C519*D519</f>
        <v>0</v>
      </c>
      <c r="H519" s="11">
        <f>G519*12</f>
        <v>0</v>
      </c>
    </row>
    <row r="520" spans="1:8">
      <c r="A520" s="3" t="s">
        <v>818</v>
      </c>
      <c r="B520" s="4" t="s">
        <v>272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660</v>
      </c>
      <c r="B521" s="4" t="s">
        <v>819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661</v>
      </c>
      <c r="B522" s="4" t="s">
        <v>820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662</v>
      </c>
      <c r="B523" s="4" t="s">
        <v>821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663</v>
      </c>
      <c r="B524" s="4" t="s">
        <v>273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664</v>
      </c>
      <c r="B525" s="4" t="s">
        <v>274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680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681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822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823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683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888</v>
      </c>
      <c r="G534" s="11">
        <f t="shared" si="50"/>
        <v>0</v>
      </c>
      <c r="H534" s="11">
        <f>G534*12</f>
        <v>0</v>
      </c>
    </row>
    <row r="535" spans="1:8">
      <c r="A535" s="3" t="s">
        <v>657</v>
      </c>
      <c r="B535" s="4" t="s">
        <v>824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659</v>
      </c>
      <c r="B536" s="4" t="s">
        <v>825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660</v>
      </c>
      <c r="B537" s="4" t="s">
        <v>871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661</v>
      </c>
      <c r="B538" s="4" t="s">
        <v>845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662</v>
      </c>
      <c r="B539" s="4" t="s">
        <v>846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663</v>
      </c>
      <c r="B540" s="4" t="s">
        <v>847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664</v>
      </c>
      <c r="B541" s="4" t="s">
        <v>864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665</v>
      </c>
      <c r="B542" s="4" t="s">
        <v>865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666</v>
      </c>
      <c r="B543" s="4" t="s">
        <v>866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667</v>
      </c>
      <c r="B544" s="4" t="s">
        <v>686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680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683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97" t="s">
        <v>889</v>
      </c>
      <c r="C550" s="797"/>
      <c r="G550" s="11">
        <f>C550*D550</f>
        <v>0</v>
      </c>
      <c r="H550" s="11">
        <f>G550*12</f>
        <v>0</v>
      </c>
    </row>
    <row r="551" spans="1:8">
      <c r="A551" s="3" t="s">
        <v>657</v>
      </c>
      <c r="B551" s="4" t="s">
        <v>492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659</v>
      </c>
      <c r="B552" s="4" t="s">
        <v>826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660</v>
      </c>
      <c r="B553" s="4" t="s">
        <v>827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661</v>
      </c>
      <c r="B554" s="4" t="s">
        <v>828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662</v>
      </c>
      <c r="B555" s="4" t="s">
        <v>829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663</v>
      </c>
      <c r="B556" s="4" t="s">
        <v>830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664</v>
      </c>
      <c r="B557" s="4" t="s">
        <v>275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665</v>
      </c>
      <c r="B558" s="4" t="s">
        <v>276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666</v>
      </c>
      <c r="B559" s="4" t="s">
        <v>831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667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668</v>
      </c>
      <c r="B561" s="4" t="s">
        <v>387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669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493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494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495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496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833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680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683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680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681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822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823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683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834</v>
      </c>
      <c r="G588" s="795" t="s">
        <v>890</v>
      </c>
      <c r="H588" s="795"/>
    </row>
    <row r="589" spans="2:8">
      <c r="B589" s="796" t="s">
        <v>893</v>
      </c>
      <c r="C589" s="796"/>
      <c r="D589" s="796"/>
      <c r="G589" s="794" t="s">
        <v>891</v>
      </c>
      <c r="H589" s="794"/>
    </row>
    <row r="590" spans="2:8">
      <c r="B590" s="4" t="s">
        <v>835</v>
      </c>
      <c r="G590" s="794" t="s">
        <v>892</v>
      </c>
      <c r="H590" s="794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800" t="s">
        <v>639</v>
      </c>
      <c r="B1" s="800"/>
      <c r="F1" s="794" t="s">
        <v>636</v>
      </c>
      <c r="G1" s="794"/>
    </row>
    <row r="2" spans="1:8" hidden="1">
      <c r="A2" s="800" t="s">
        <v>838</v>
      </c>
      <c r="B2" s="800"/>
      <c r="E2" s="794" t="s">
        <v>836</v>
      </c>
      <c r="F2" s="794"/>
      <c r="G2" s="794"/>
      <c r="H2" s="794"/>
    </row>
    <row r="3" spans="1:8" hidden="1">
      <c r="A3" s="800" t="s">
        <v>640</v>
      </c>
      <c r="B3" s="800"/>
      <c r="E3" s="794" t="s">
        <v>637</v>
      </c>
      <c r="F3" s="794"/>
      <c r="G3" s="794"/>
      <c r="H3" s="794"/>
    </row>
    <row r="4" spans="1:8" hidden="1">
      <c r="A4" s="800" t="s">
        <v>436</v>
      </c>
      <c r="B4" s="800"/>
      <c r="E4" s="794" t="s">
        <v>872</v>
      </c>
      <c r="F4" s="794"/>
      <c r="G4" s="794"/>
      <c r="H4" s="794"/>
    </row>
    <row r="5" spans="1:8" hidden="1">
      <c r="E5" s="794" t="s">
        <v>837</v>
      </c>
      <c r="F5" s="794"/>
      <c r="G5" s="794"/>
      <c r="H5" s="794"/>
    </row>
    <row r="6" spans="1:8" hidden="1">
      <c r="E6" s="794" t="s">
        <v>638</v>
      </c>
      <c r="F6" s="794"/>
      <c r="G6" s="794"/>
      <c r="H6" s="794"/>
    </row>
    <row r="7" spans="1:8" hidden="1">
      <c r="E7" s="794" t="s">
        <v>439</v>
      </c>
      <c r="F7" s="794"/>
      <c r="G7" s="794"/>
      <c r="H7" s="794"/>
    </row>
    <row r="8" spans="1:8" hidden="1">
      <c r="E8" s="794" t="s">
        <v>437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8" t="s">
        <v>443</v>
      </c>
      <c r="B13" s="728"/>
      <c r="C13" s="728"/>
      <c r="D13" s="728"/>
      <c r="E13" s="728"/>
      <c r="F13" s="728"/>
      <c r="G13" s="728"/>
      <c r="H13" s="728"/>
    </row>
    <row r="14" spans="1:8" ht="15.75">
      <c r="A14" s="728" t="s">
        <v>445</v>
      </c>
      <c r="B14" s="728"/>
      <c r="C14" s="728"/>
      <c r="D14" s="728"/>
      <c r="E14" s="728"/>
      <c r="F14" s="728"/>
      <c r="G14" s="728"/>
      <c r="H14" s="728"/>
    </row>
    <row r="15" spans="1:8" ht="27.75" customHeight="1" thickBot="1"/>
    <row r="16" spans="1:8" s="86" customFormat="1" ht="43.5" customHeight="1" thickBot="1">
      <c r="A16" s="84" t="s">
        <v>642</v>
      </c>
      <c r="B16" s="84" t="s">
        <v>643</v>
      </c>
      <c r="C16" s="84" t="s">
        <v>651</v>
      </c>
      <c r="D16" s="84" t="s">
        <v>652</v>
      </c>
      <c r="E16" s="84" t="s">
        <v>653</v>
      </c>
      <c r="F16" s="84" t="s">
        <v>654</v>
      </c>
      <c r="G16" s="84" t="s">
        <v>655</v>
      </c>
      <c r="H16" s="85" t="s">
        <v>442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656</v>
      </c>
      <c r="C18" s="73"/>
      <c r="D18" s="73"/>
      <c r="E18" s="73"/>
      <c r="F18" s="73"/>
      <c r="G18" s="76"/>
      <c r="H18" s="11"/>
    </row>
    <row r="19" spans="1:8" hidden="1">
      <c r="A19" s="73" t="s">
        <v>657</v>
      </c>
      <c r="B19" s="77" t="s">
        <v>658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659</v>
      </c>
      <c r="B20" s="78" t="s">
        <v>277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660</v>
      </c>
      <c r="B21" s="78" t="s">
        <v>440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661</v>
      </c>
      <c r="B22" s="78" t="s">
        <v>278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662</v>
      </c>
      <c r="B23" s="78" t="s">
        <v>279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663</v>
      </c>
      <c r="B24" s="78" t="s">
        <v>280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664</v>
      </c>
      <c r="B25" s="78" t="s">
        <v>281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665</v>
      </c>
      <c r="B26" s="78" t="s">
        <v>283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666</v>
      </c>
      <c r="B27" s="78" t="s">
        <v>282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667</v>
      </c>
      <c r="B28" s="78" t="s">
        <v>284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668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669</v>
      </c>
      <c r="B30" s="78" t="s">
        <v>670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669</v>
      </c>
      <c r="B31" s="78" t="s">
        <v>841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671</v>
      </c>
      <c r="B32" s="78" t="s">
        <v>388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673</v>
      </c>
      <c r="B33" s="78" t="s">
        <v>672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674</v>
      </c>
      <c r="B34" s="78" t="s">
        <v>675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676</v>
      </c>
      <c r="B35" s="78" t="s">
        <v>677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678</v>
      </c>
      <c r="B36" s="78" t="s">
        <v>679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710</v>
      </c>
      <c r="B37" s="78" t="s">
        <v>285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711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712</v>
      </c>
      <c r="B39" s="78" t="s">
        <v>932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713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714</v>
      </c>
      <c r="B41" s="78" t="s">
        <v>286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715</v>
      </c>
      <c r="B42" s="78" t="s">
        <v>287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716</v>
      </c>
      <c r="B43" s="78" t="s">
        <v>832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717</v>
      </c>
      <c r="B44" s="78" t="s">
        <v>290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735</v>
      </c>
      <c r="B45" s="78" t="s">
        <v>933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680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681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682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683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02" t="s">
        <v>684</v>
      </c>
      <c r="C55" s="802"/>
      <c r="D55" s="802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657</v>
      </c>
      <c r="B57" s="74" t="s">
        <v>291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659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660</v>
      </c>
      <c r="B59" s="74" t="s">
        <v>842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661</v>
      </c>
      <c r="B60" s="74" t="s">
        <v>685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662</v>
      </c>
      <c r="B61" s="74" t="s">
        <v>292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663</v>
      </c>
      <c r="B62" s="74" t="s">
        <v>293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664</v>
      </c>
      <c r="B63" s="74" t="s">
        <v>686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680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681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687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683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688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657</v>
      </c>
      <c r="B73" s="74" t="s">
        <v>294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659</v>
      </c>
      <c r="B74" s="74" t="s">
        <v>295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660</v>
      </c>
      <c r="B75" s="74" t="s">
        <v>690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661</v>
      </c>
      <c r="B76" s="74" t="s">
        <v>296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680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681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692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683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693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657</v>
      </c>
      <c r="B85" s="74" t="s">
        <v>297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659</v>
      </c>
      <c r="B86" s="74" t="s">
        <v>298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660</v>
      </c>
      <c r="B87" s="74" t="s">
        <v>269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694</v>
      </c>
      <c r="B89" s="79" t="s">
        <v>680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681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692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697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01" t="s">
        <v>695</v>
      </c>
      <c r="C95" s="801"/>
      <c r="D95" s="801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657</v>
      </c>
      <c r="B96" s="74" t="s">
        <v>696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659</v>
      </c>
      <c r="B97" s="74" t="s">
        <v>299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660</v>
      </c>
      <c r="B98" s="74" t="s">
        <v>300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661</v>
      </c>
      <c r="B99" s="74" t="s">
        <v>302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662</v>
      </c>
      <c r="B100" s="74" t="s">
        <v>303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663</v>
      </c>
      <c r="B101" s="74" t="s">
        <v>304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664</v>
      </c>
      <c r="B102" s="74" t="s">
        <v>269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680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681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692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697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698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657</v>
      </c>
      <c r="B110" s="74" t="s">
        <v>311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659</v>
      </c>
      <c r="B111" s="74" t="s">
        <v>305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660</v>
      </c>
      <c r="B112" s="74" t="s">
        <v>306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661</v>
      </c>
      <c r="B113" s="74" t="s">
        <v>307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662</v>
      </c>
      <c r="B114" s="74" t="s">
        <v>308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663</v>
      </c>
      <c r="B115" s="74" t="s">
        <v>309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664</v>
      </c>
      <c r="B116" s="74" t="s">
        <v>310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680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681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692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697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01" t="s">
        <v>40</v>
      </c>
      <c r="C124" s="801"/>
      <c r="D124" s="801"/>
      <c r="E124" s="801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657</v>
      </c>
      <c r="B125" s="74" t="s">
        <v>312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659</v>
      </c>
      <c r="B126" s="74" t="s">
        <v>313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660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661</v>
      </c>
      <c r="B128" s="74" t="s">
        <v>868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662</v>
      </c>
      <c r="B129" s="74" t="s">
        <v>700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663</v>
      </c>
      <c r="B130" s="74" t="s">
        <v>869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664</v>
      </c>
      <c r="B131" s="74" t="s">
        <v>701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665</v>
      </c>
      <c r="B132" s="74" t="s">
        <v>314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666</v>
      </c>
      <c r="B133" s="74" t="s">
        <v>315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680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681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692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697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01" t="s">
        <v>316</v>
      </c>
      <c r="C140" s="801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657</v>
      </c>
      <c r="B141" s="74" t="s">
        <v>317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659</v>
      </c>
      <c r="B142" s="74" t="s">
        <v>318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660</v>
      </c>
      <c r="B143" s="74" t="s">
        <v>319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661</v>
      </c>
      <c r="B144" s="74" t="s">
        <v>702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662</v>
      </c>
      <c r="B145" s="74" t="s">
        <v>703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663</v>
      </c>
      <c r="B146" s="74" t="s">
        <v>300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664</v>
      </c>
      <c r="B147" s="74" t="s">
        <v>320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665</v>
      </c>
      <c r="B148" s="74" t="s">
        <v>321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666</v>
      </c>
      <c r="B149" s="74" t="s">
        <v>704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667</v>
      </c>
      <c r="B150" s="74" t="s">
        <v>322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668</v>
      </c>
      <c r="B151" s="74" t="s">
        <v>323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680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681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682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697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01" t="s">
        <v>844</v>
      </c>
      <c r="C159" s="801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657</v>
      </c>
      <c r="B160" s="74" t="s">
        <v>324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659</v>
      </c>
      <c r="B161" s="74" t="s">
        <v>325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680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681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682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697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01" t="s">
        <v>873</v>
      </c>
      <c r="C170" s="801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657</v>
      </c>
      <c r="B171" s="74" t="s">
        <v>326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659</v>
      </c>
      <c r="B172" s="74" t="s">
        <v>327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660</v>
      </c>
      <c r="B173" s="74" t="s">
        <v>328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680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681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682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697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683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01" t="s">
        <v>874</v>
      </c>
      <c r="C182" s="801"/>
      <c r="D182" s="801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657</v>
      </c>
      <c r="B183" s="74" t="s">
        <v>706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659</v>
      </c>
      <c r="B184" s="74" t="s">
        <v>329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705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681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682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707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683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01" t="s">
        <v>389</v>
      </c>
      <c r="C192" s="801"/>
      <c r="D192" s="801"/>
      <c r="E192" s="73"/>
      <c r="F192" s="73"/>
      <c r="G192" s="76"/>
      <c r="H192" s="11">
        <f>G192*12</f>
        <v>0</v>
      </c>
    </row>
    <row r="193" spans="1:8" hidden="1">
      <c r="A193" s="73" t="s">
        <v>657</v>
      </c>
      <c r="B193" s="74" t="s">
        <v>330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659</v>
      </c>
      <c r="B194" s="74" t="s">
        <v>708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660</v>
      </c>
      <c r="B195" s="74" t="s">
        <v>300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661</v>
      </c>
      <c r="B196" s="74" t="s">
        <v>331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662</v>
      </c>
      <c r="B197" s="74" t="s">
        <v>332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663</v>
      </c>
      <c r="B198" s="74" t="s">
        <v>333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664</v>
      </c>
      <c r="B199" s="74" t="s">
        <v>334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665</v>
      </c>
      <c r="B200" s="74" t="s">
        <v>335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666</v>
      </c>
      <c r="B201" s="74" t="s">
        <v>336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667</v>
      </c>
      <c r="B202" s="74" t="s">
        <v>337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680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681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682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709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683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01" t="s">
        <v>875</v>
      </c>
      <c r="C210" s="801"/>
      <c r="D210" s="801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657</v>
      </c>
      <c r="B211" s="74" t="s">
        <v>338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659</v>
      </c>
      <c r="B212" s="74" t="s">
        <v>300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660</v>
      </c>
      <c r="B213" s="74" t="s">
        <v>332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661</v>
      </c>
      <c r="B214" s="74" t="s">
        <v>346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662</v>
      </c>
      <c r="B215" s="74" t="s">
        <v>347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663</v>
      </c>
      <c r="B216" s="74" t="s">
        <v>348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680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681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682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707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683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01" t="s">
        <v>876</v>
      </c>
      <c r="C224" s="801"/>
      <c r="D224" s="801"/>
      <c r="E224" s="801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01" t="s">
        <v>839</v>
      </c>
      <c r="C225" s="801"/>
      <c r="D225" s="801"/>
      <c r="E225" s="801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657</v>
      </c>
      <c r="B226" s="74" t="s">
        <v>338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659</v>
      </c>
      <c r="B227" s="74" t="s">
        <v>349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660</v>
      </c>
      <c r="B228" s="74" t="s">
        <v>350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661</v>
      </c>
      <c r="B229" s="74" t="s">
        <v>351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662</v>
      </c>
      <c r="B230" s="74" t="s">
        <v>362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663</v>
      </c>
      <c r="B231" s="74" t="s">
        <v>363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664</v>
      </c>
      <c r="B232" s="74" t="s">
        <v>352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665</v>
      </c>
      <c r="B233" s="74" t="s">
        <v>353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666</v>
      </c>
      <c r="B234" s="74" t="s">
        <v>354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667</v>
      </c>
      <c r="B235" s="74" t="s">
        <v>355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668</v>
      </c>
      <c r="B236" s="74" t="s">
        <v>356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669</v>
      </c>
      <c r="B237" s="74" t="s">
        <v>361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671</v>
      </c>
      <c r="B238" s="74" t="s">
        <v>360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673</v>
      </c>
      <c r="B239" s="74" t="s">
        <v>359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674</v>
      </c>
      <c r="B240" s="74" t="s">
        <v>357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676</v>
      </c>
      <c r="B241" s="74" t="s">
        <v>358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678</v>
      </c>
      <c r="B242" s="74" t="s">
        <v>364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710</v>
      </c>
      <c r="B243" s="74" t="s">
        <v>366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711</v>
      </c>
      <c r="B244" s="74" t="s">
        <v>365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712</v>
      </c>
      <c r="B245" s="74" t="s">
        <v>367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713</v>
      </c>
      <c r="B246" s="74" t="s">
        <v>368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714</v>
      </c>
      <c r="B247" s="74" t="s">
        <v>441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715</v>
      </c>
      <c r="B248" s="74" t="s">
        <v>334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716</v>
      </c>
      <c r="B249" s="74" t="s">
        <v>336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717</v>
      </c>
      <c r="B250" s="74" t="s">
        <v>369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680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681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682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718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683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01" t="s">
        <v>877</v>
      </c>
      <c r="C261" s="801"/>
      <c r="D261" s="801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657</v>
      </c>
      <c r="B262" s="74" t="s">
        <v>370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659</v>
      </c>
      <c r="B263" s="74" t="s">
        <v>332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660</v>
      </c>
      <c r="B264" s="74" t="s">
        <v>333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661</v>
      </c>
      <c r="B265" s="74" t="s">
        <v>335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662</v>
      </c>
      <c r="B266" s="74" t="s">
        <v>336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663</v>
      </c>
      <c r="B267" s="74" t="s">
        <v>369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680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681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682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718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01" t="s">
        <v>878</v>
      </c>
      <c r="C275" s="801"/>
      <c r="D275" s="801"/>
      <c r="E275" s="801"/>
      <c r="F275" s="801"/>
      <c r="G275" s="76">
        <f>C275*D275</f>
        <v>0</v>
      </c>
      <c r="H275" s="11">
        <f>G275*12</f>
        <v>0</v>
      </c>
    </row>
    <row r="276" spans="1:8" hidden="1">
      <c r="A276" s="73" t="s">
        <v>657</v>
      </c>
      <c r="B276" s="74" t="s">
        <v>720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659</v>
      </c>
      <c r="B277" s="74" t="s">
        <v>721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660</v>
      </c>
      <c r="B278" s="74" t="s">
        <v>333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661</v>
      </c>
      <c r="B279" s="74" t="s">
        <v>371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662</v>
      </c>
      <c r="B280" s="74" t="s">
        <v>372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663</v>
      </c>
      <c r="B281" s="74" t="s">
        <v>373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664</v>
      </c>
      <c r="B282" s="74" t="s">
        <v>374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665</v>
      </c>
      <c r="B283" s="74" t="s">
        <v>336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666</v>
      </c>
      <c r="B284" s="74" t="s">
        <v>334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680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681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682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718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02" t="s">
        <v>879</v>
      </c>
      <c r="C292" s="802"/>
      <c r="D292" s="802"/>
      <c r="E292" s="802"/>
      <c r="F292" s="802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01" t="s">
        <v>722</v>
      </c>
      <c r="C293" s="801"/>
      <c r="D293" s="801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657</v>
      </c>
      <c r="B294" s="74" t="s">
        <v>375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659</v>
      </c>
      <c r="B295" s="74" t="s">
        <v>723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660</v>
      </c>
      <c r="B296" s="74" t="s">
        <v>724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661</v>
      </c>
      <c r="B297" s="74" t="s">
        <v>376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662</v>
      </c>
      <c r="B298" s="74" t="s">
        <v>870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725</v>
      </c>
      <c r="B299" s="74" t="s">
        <v>726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664</v>
      </c>
      <c r="B300" s="74" t="s">
        <v>377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665</v>
      </c>
      <c r="B301" s="74" t="s">
        <v>378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666</v>
      </c>
      <c r="B302" s="74" t="s">
        <v>379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667</v>
      </c>
      <c r="B303" s="74" t="s">
        <v>380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668</v>
      </c>
      <c r="B304" s="74" t="s">
        <v>381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680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681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682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718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02" t="s">
        <v>419</v>
      </c>
      <c r="C312" s="802"/>
      <c r="D312" s="802"/>
      <c r="E312" s="802"/>
      <c r="F312" s="802"/>
      <c r="G312" s="802"/>
      <c r="H312" s="11">
        <f>G312*12</f>
        <v>0</v>
      </c>
    </row>
    <row r="313" spans="1:8" hidden="1">
      <c r="A313" s="73" t="s">
        <v>657</v>
      </c>
      <c r="B313" s="74" t="s">
        <v>708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659</v>
      </c>
      <c r="B314" s="74" t="s">
        <v>727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660</v>
      </c>
      <c r="B315" s="74" t="s">
        <v>747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661</v>
      </c>
      <c r="B316" s="74" t="s">
        <v>418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662</v>
      </c>
      <c r="B317" s="74" t="s">
        <v>723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663</v>
      </c>
      <c r="B318" s="74" t="s">
        <v>382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664</v>
      </c>
      <c r="B319" s="74" t="s">
        <v>269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680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681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682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718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02" t="s">
        <v>880</v>
      </c>
      <c r="C327" s="802"/>
      <c r="D327" s="802"/>
      <c r="E327" s="802"/>
      <c r="F327" s="73"/>
      <c r="G327" s="76"/>
      <c r="H327" s="11"/>
    </row>
    <row r="328" spans="1:8" hidden="1">
      <c r="A328" s="73" t="s">
        <v>657</v>
      </c>
      <c r="B328" s="74" t="s">
        <v>728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659</v>
      </c>
      <c r="B329" s="74" t="s">
        <v>332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660</v>
      </c>
      <c r="B330" s="74" t="s">
        <v>333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661</v>
      </c>
      <c r="B331" s="74" t="s">
        <v>420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662</v>
      </c>
      <c r="B332" s="74" t="s">
        <v>383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663</v>
      </c>
      <c r="B333" s="74" t="s">
        <v>336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664</v>
      </c>
      <c r="B334" s="74" t="s">
        <v>369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680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681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682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718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03" t="s">
        <v>881</v>
      </c>
      <c r="C342" s="803"/>
      <c r="D342" s="803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657</v>
      </c>
      <c r="B343" s="74" t="s">
        <v>731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659</v>
      </c>
      <c r="B344" s="74" t="s">
        <v>732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660</v>
      </c>
      <c r="B345" s="74" t="s">
        <v>733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661</v>
      </c>
      <c r="B346" s="74" t="s">
        <v>435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662</v>
      </c>
      <c r="B347" s="74" t="s">
        <v>193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663</v>
      </c>
      <c r="B348" s="74" t="s">
        <v>194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664</v>
      </c>
      <c r="B349" s="74" t="s">
        <v>384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665</v>
      </c>
      <c r="B350" s="74" t="s">
        <v>421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666</v>
      </c>
      <c r="B351" s="74" t="s">
        <v>195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667</v>
      </c>
      <c r="B352" s="74" t="s">
        <v>206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668</v>
      </c>
      <c r="B353" s="74" t="s">
        <v>207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669</v>
      </c>
      <c r="B354" s="74" t="s">
        <v>208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671</v>
      </c>
      <c r="B355" s="74" t="s">
        <v>390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673</v>
      </c>
      <c r="B356" s="74" t="s">
        <v>734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674</v>
      </c>
      <c r="B357" s="74" t="s">
        <v>209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676</v>
      </c>
      <c r="B358" s="74" t="s">
        <v>422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678</v>
      </c>
      <c r="B359" s="74" t="s">
        <v>210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710</v>
      </c>
      <c r="B360" s="74" t="s">
        <v>211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711</v>
      </c>
      <c r="B361" s="74" t="s">
        <v>212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712</v>
      </c>
      <c r="B362" s="74" t="s">
        <v>213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713</v>
      </c>
      <c r="B363" s="74" t="s">
        <v>214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714</v>
      </c>
      <c r="B364" s="74" t="s">
        <v>215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715</v>
      </c>
      <c r="B365" s="74" t="s">
        <v>385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716</v>
      </c>
      <c r="B366" s="74" t="s">
        <v>216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717</v>
      </c>
      <c r="B367" s="74" t="s">
        <v>217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735</v>
      </c>
      <c r="B368" s="74" t="s">
        <v>218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736</v>
      </c>
      <c r="B369" s="74" t="s">
        <v>219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737</v>
      </c>
      <c r="B370" s="74" t="s">
        <v>220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756</v>
      </c>
      <c r="B371" s="74" t="s">
        <v>221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757</v>
      </c>
      <c r="B372" s="74" t="s">
        <v>222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759</v>
      </c>
      <c r="B374" s="74" t="s">
        <v>223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680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681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682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718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683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884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657</v>
      </c>
      <c r="B383" s="74" t="s">
        <v>428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659</v>
      </c>
      <c r="B384" s="74" t="s">
        <v>429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660</v>
      </c>
      <c r="B385" s="74" t="s">
        <v>224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661</v>
      </c>
      <c r="B386" s="74" t="s">
        <v>225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662</v>
      </c>
      <c r="B387" s="74" t="s">
        <v>739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663</v>
      </c>
      <c r="B388" s="74" t="s">
        <v>720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664</v>
      </c>
      <c r="B389" s="74" t="s">
        <v>741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665</v>
      </c>
      <c r="B390" s="74" t="s">
        <v>742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666</v>
      </c>
      <c r="B391" s="74" t="s">
        <v>743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667</v>
      </c>
      <c r="B392" s="74" t="s">
        <v>744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668</v>
      </c>
      <c r="B393" s="74" t="s">
        <v>745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669</v>
      </c>
      <c r="B394" s="74" t="s">
        <v>226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671</v>
      </c>
      <c r="B395" s="74" t="s">
        <v>746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673</v>
      </c>
      <c r="B396" s="74" t="s">
        <v>747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674</v>
      </c>
      <c r="B397" s="74" t="s">
        <v>748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676</v>
      </c>
      <c r="B398" s="74" t="s">
        <v>749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678</v>
      </c>
      <c r="B399" s="74" t="s">
        <v>227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710</v>
      </c>
      <c r="B400" s="74" t="s">
        <v>228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711</v>
      </c>
      <c r="B401" s="74" t="s">
        <v>751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712</v>
      </c>
      <c r="B402" s="74" t="s">
        <v>752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713</v>
      </c>
      <c r="B403" s="74" t="s">
        <v>753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714</v>
      </c>
      <c r="B404" s="74" t="s">
        <v>754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715</v>
      </c>
      <c r="B405" s="74" t="s">
        <v>755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716</v>
      </c>
      <c r="B406" s="74" t="s">
        <v>895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717</v>
      </c>
      <c r="B407" s="74" t="s">
        <v>229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735</v>
      </c>
      <c r="B408" s="74" t="s">
        <v>188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736</v>
      </c>
      <c r="B409" s="74" t="s">
        <v>430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737</v>
      </c>
      <c r="B410" s="74" t="s">
        <v>431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756</v>
      </c>
      <c r="B411" s="74" t="s">
        <v>230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757</v>
      </c>
      <c r="B412" s="74" t="s">
        <v>231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759</v>
      </c>
      <c r="B413" s="74" t="s">
        <v>237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758</v>
      </c>
      <c r="B414" s="74" t="s">
        <v>432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760</v>
      </c>
      <c r="B415" s="74" t="s">
        <v>217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761</v>
      </c>
      <c r="B416" s="74" t="s">
        <v>218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762</v>
      </c>
      <c r="B417" s="74" t="s">
        <v>238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763</v>
      </c>
      <c r="B418" s="74" t="s">
        <v>386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764</v>
      </c>
      <c r="B419" s="74" t="s">
        <v>239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765</v>
      </c>
      <c r="B420" s="74" t="s">
        <v>433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766</v>
      </c>
      <c r="B421" s="74" t="s">
        <v>240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767</v>
      </c>
      <c r="B422" s="74" t="s">
        <v>241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768</v>
      </c>
      <c r="B423" s="74" t="s">
        <v>243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769</v>
      </c>
      <c r="B424" s="74" t="s">
        <v>242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770</v>
      </c>
      <c r="B425" s="74" t="s">
        <v>244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771</v>
      </c>
      <c r="B426" s="74" t="s">
        <v>245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772</v>
      </c>
      <c r="B427" s="74" t="s">
        <v>246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773</v>
      </c>
      <c r="B428" s="74" t="s">
        <v>247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774</v>
      </c>
      <c r="B429" s="74" t="s">
        <v>248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775</v>
      </c>
      <c r="B430" s="74" t="s">
        <v>249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776</v>
      </c>
      <c r="B431" s="74" t="s">
        <v>250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777</v>
      </c>
      <c r="B432" s="74" t="s">
        <v>420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778</v>
      </c>
      <c r="B433" s="74" t="s">
        <v>251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779</v>
      </c>
      <c r="B434" s="74" t="s">
        <v>222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780</v>
      </c>
      <c r="B435" s="74" t="s">
        <v>252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781</v>
      </c>
      <c r="B436" s="74" t="s">
        <v>434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782</v>
      </c>
      <c r="B437" s="74" t="s">
        <v>253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783</v>
      </c>
      <c r="B438" s="74" t="s">
        <v>254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784</v>
      </c>
      <c r="B439" s="74" t="s">
        <v>254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785</v>
      </c>
      <c r="B440" s="74" t="s">
        <v>255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786</v>
      </c>
      <c r="B441" s="74" t="s">
        <v>256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787</v>
      </c>
      <c r="B442" s="74" t="s">
        <v>257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810</v>
      </c>
      <c r="B443" s="74" t="s">
        <v>223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811</v>
      </c>
      <c r="B444" s="74" t="s">
        <v>258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812</v>
      </c>
      <c r="B445" s="74" t="s">
        <v>259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813</v>
      </c>
      <c r="B446" s="74" t="s">
        <v>260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814</v>
      </c>
      <c r="B447" s="74" t="s">
        <v>261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882</v>
      </c>
      <c r="B448" s="74" t="s">
        <v>262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883</v>
      </c>
      <c r="B449" s="74" t="s">
        <v>263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391</v>
      </c>
      <c r="B450" s="74" t="s">
        <v>815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680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681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682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718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683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02" t="s">
        <v>885</v>
      </c>
      <c r="C459" s="802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657</v>
      </c>
      <c r="B460" s="74" t="s">
        <v>264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659</v>
      </c>
      <c r="B461" s="74" t="s">
        <v>265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660</v>
      </c>
      <c r="B462" s="74" t="s">
        <v>708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661</v>
      </c>
      <c r="B463" s="74" t="s">
        <v>266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662</v>
      </c>
      <c r="B464" s="74" t="s">
        <v>816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663</v>
      </c>
      <c r="B465" s="74" t="s">
        <v>267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664</v>
      </c>
      <c r="B466" s="74" t="s">
        <v>268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665</v>
      </c>
      <c r="B467" s="74" t="s">
        <v>269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680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681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816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817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01" t="s">
        <v>886</v>
      </c>
      <c r="C475" s="801"/>
      <c r="D475" s="801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657</v>
      </c>
      <c r="B476" s="74" t="s">
        <v>719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659</v>
      </c>
      <c r="B477" s="74" t="s">
        <v>270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660</v>
      </c>
      <c r="B478" s="74" t="s">
        <v>271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680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681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822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823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683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05" t="s">
        <v>887</v>
      </c>
      <c r="C487" s="805"/>
      <c r="D487" s="805"/>
      <c r="E487" s="805"/>
      <c r="F487" s="73"/>
      <c r="G487" s="76">
        <f>C487*D487</f>
        <v>0</v>
      </c>
      <c r="H487" s="11">
        <f>G487*12</f>
        <v>0</v>
      </c>
    </row>
    <row r="488" spans="1:8">
      <c r="A488" s="73" t="s">
        <v>818</v>
      </c>
      <c r="B488" s="74" t="s">
        <v>272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660</v>
      </c>
      <c r="B489" s="74" t="s">
        <v>819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661</v>
      </c>
      <c r="B490" s="74" t="s">
        <v>820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662</v>
      </c>
      <c r="B491" s="74" t="s">
        <v>821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663</v>
      </c>
      <c r="B492" s="74" t="s">
        <v>273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664</v>
      </c>
      <c r="B493" s="74" t="s">
        <v>274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680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681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822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823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683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888</v>
      </c>
      <c r="G502" s="11">
        <f t="shared" si="46"/>
        <v>0</v>
      </c>
      <c r="H502" s="11">
        <f>G502*12</f>
        <v>0</v>
      </c>
    </row>
    <row r="503" spans="1:8" hidden="1">
      <c r="A503" s="3" t="s">
        <v>657</v>
      </c>
      <c r="B503" s="4" t="s">
        <v>824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659</v>
      </c>
      <c r="B504" s="4" t="s">
        <v>825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660</v>
      </c>
      <c r="B505" s="4" t="s">
        <v>871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661</v>
      </c>
      <c r="B506" s="4" t="s">
        <v>845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662</v>
      </c>
      <c r="B507" s="4" t="s">
        <v>846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663</v>
      </c>
      <c r="B508" s="4" t="s">
        <v>847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664</v>
      </c>
      <c r="B509" s="4" t="s">
        <v>864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665</v>
      </c>
      <c r="B510" s="4" t="s">
        <v>865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666</v>
      </c>
      <c r="B511" s="4" t="s">
        <v>866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667</v>
      </c>
      <c r="B512" s="4" t="s">
        <v>686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680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683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97" t="s">
        <v>889</v>
      </c>
      <c r="C518" s="797"/>
      <c r="G518" s="11">
        <f>C518*D518</f>
        <v>0</v>
      </c>
      <c r="H518" s="11">
        <f>G518*12</f>
        <v>0</v>
      </c>
    </row>
    <row r="519" spans="1:8" hidden="1">
      <c r="A519" s="3" t="s">
        <v>657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659</v>
      </c>
      <c r="B520" s="4" t="s">
        <v>826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660</v>
      </c>
      <c r="B521" s="4" t="s">
        <v>827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661</v>
      </c>
      <c r="B522" s="4" t="s">
        <v>828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662</v>
      </c>
      <c r="B523" s="4" t="s">
        <v>829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663</v>
      </c>
      <c r="B524" s="4" t="s">
        <v>830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664</v>
      </c>
      <c r="B525" s="4" t="s">
        <v>275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665</v>
      </c>
      <c r="B526" s="4" t="s">
        <v>276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666</v>
      </c>
      <c r="B527" s="4" t="s">
        <v>831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667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668</v>
      </c>
      <c r="B529" s="4" t="s">
        <v>387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669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671</v>
      </c>
      <c r="B532" s="4" t="s">
        <v>833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673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680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683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680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681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822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823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683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04" t="s">
        <v>834</v>
      </c>
      <c r="B552" s="804"/>
      <c r="C552" s="71" t="s">
        <v>840</v>
      </c>
      <c r="G552" s="795" t="s">
        <v>890</v>
      </c>
      <c r="H552" s="795"/>
    </row>
    <row r="553" spans="1:8">
      <c r="B553" s="796"/>
      <c r="C553" s="796"/>
      <c r="D553" s="796"/>
      <c r="G553" s="794"/>
      <c r="H553" s="794"/>
    </row>
    <row r="554" spans="1:8">
      <c r="G554" s="794"/>
      <c r="H554" s="794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7" t="s">
        <v>392</v>
      </c>
      <c r="B1" s="837"/>
      <c r="C1" s="837"/>
      <c r="D1" s="837"/>
    </row>
    <row r="3" spans="1:4" ht="6.75" customHeight="1" thickBot="1"/>
    <row r="4" spans="1:4" ht="17.25" thickTop="1" thickBot="1">
      <c r="A4" s="838" t="s">
        <v>896</v>
      </c>
      <c r="B4" s="839"/>
      <c r="C4" s="840" t="s">
        <v>897</v>
      </c>
      <c r="D4" s="841"/>
    </row>
    <row r="5" spans="1:4" ht="17.25" thickTop="1" thickBot="1">
      <c r="A5" s="842" t="s">
        <v>681</v>
      </c>
      <c r="B5" s="843"/>
      <c r="C5" s="843"/>
      <c r="D5" s="844"/>
    </row>
    <row r="6" spans="1:4" ht="25.5" customHeight="1" thickTop="1">
      <c r="A6" s="34" t="s">
        <v>898</v>
      </c>
      <c r="B6" s="55">
        <v>2.75</v>
      </c>
      <c r="C6" s="828">
        <v>3.5</v>
      </c>
      <c r="D6" s="834" t="s">
        <v>900</v>
      </c>
    </row>
    <row r="7" spans="1:4" ht="30" customHeight="1">
      <c r="A7" s="38" t="s">
        <v>894</v>
      </c>
      <c r="B7" s="39">
        <v>0.75</v>
      </c>
      <c r="C7" s="830"/>
      <c r="D7" s="836"/>
    </row>
    <row r="8" spans="1:4" ht="15">
      <c r="A8" s="819" t="s">
        <v>699</v>
      </c>
      <c r="B8" s="821">
        <v>1</v>
      </c>
      <c r="C8" s="21">
        <v>0.5</v>
      </c>
      <c r="D8" s="26" t="s">
        <v>903</v>
      </c>
    </row>
    <row r="9" spans="1:4" ht="15">
      <c r="A9" s="820"/>
      <c r="B9" s="822"/>
      <c r="C9" s="20">
        <v>0.5</v>
      </c>
      <c r="D9" s="24" t="s">
        <v>393</v>
      </c>
    </row>
    <row r="10" spans="1:4" ht="30">
      <c r="A10" s="25" t="s">
        <v>911</v>
      </c>
      <c r="B10" s="14">
        <v>1.5</v>
      </c>
      <c r="C10" s="21">
        <v>1.5</v>
      </c>
      <c r="D10" s="26" t="s">
        <v>394</v>
      </c>
    </row>
    <row r="11" spans="1:4" ht="15">
      <c r="A11" s="25" t="s">
        <v>740</v>
      </c>
      <c r="B11" s="14">
        <v>0.5</v>
      </c>
      <c r="C11" s="21">
        <v>0.5</v>
      </c>
      <c r="D11" s="26" t="s">
        <v>905</v>
      </c>
    </row>
    <row r="12" spans="1:4" ht="30">
      <c r="A12" s="15" t="s">
        <v>909</v>
      </c>
      <c r="B12" s="13">
        <v>0.25</v>
      </c>
      <c r="C12" s="19">
        <v>0.25</v>
      </c>
      <c r="D12" s="26" t="s">
        <v>904</v>
      </c>
    </row>
    <row r="13" spans="1:4" ht="15">
      <c r="A13" s="819" t="s">
        <v>750</v>
      </c>
      <c r="B13" s="821">
        <v>1.5</v>
      </c>
      <c r="C13" s="21">
        <v>0.25</v>
      </c>
      <c r="D13" s="24" t="s">
        <v>905</v>
      </c>
    </row>
    <row r="14" spans="1:4" ht="15">
      <c r="A14" s="829"/>
      <c r="B14" s="827"/>
      <c r="C14" s="21">
        <v>0.25</v>
      </c>
      <c r="D14" s="26" t="s">
        <v>907</v>
      </c>
    </row>
    <row r="15" spans="1:4" ht="15">
      <c r="A15" s="829"/>
      <c r="B15" s="827"/>
      <c r="C15" s="20">
        <v>0.5</v>
      </c>
      <c r="D15" s="26" t="s">
        <v>908</v>
      </c>
    </row>
    <row r="16" spans="1:4" ht="30">
      <c r="A16" s="820"/>
      <c r="B16" s="822"/>
      <c r="C16" s="20">
        <v>0.5</v>
      </c>
      <c r="D16" s="24" t="s">
        <v>910</v>
      </c>
    </row>
    <row r="17" spans="1:4" ht="30">
      <c r="A17" s="819" t="s">
        <v>48</v>
      </c>
      <c r="B17" s="821">
        <v>2.25</v>
      </c>
      <c r="C17" s="21">
        <v>1.25</v>
      </c>
      <c r="D17" s="26" t="s">
        <v>910</v>
      </c>
    </row>
    <row r="18" spans="1:4" ht="15">
      <c r="A18" s="829"/>
      <c r="B18" s="827"/>
      <c r="C18" s="20">
        <v>0.25</v>
      </c>
      <c r="D18" s="24" t="s">
        <v>902</v>
      </c>
    </row>
    <row r="19" spans="1:4" ht="27.75" customHeight="1">
      <c r="A19" s="820"/>
      <c r="B19" s="822"/>
      <c r="C19" s="20">
        <v>0.75</v>
      </c>
      <c r="D19" s="24" t="s">
        <v>906</v>
      </c>
    </row>
    <row r="20" spans="1:4" ht="30">
      <c r="A20" s="25" t="s">
        <v>911</v>
      </c>
      <c r="B20" s="14">
        <v>0.5</v>
      </c>
      <c r="C20" s="21">
        <v>0.5</v>
      </c>
      <c r="D20" s="26" t="s">
        <v>395</v>
      </c>
    </row>
    <row r="21" spans="1:4" ht="30">
      <c r="A21" s="829" t="s">
        <v>899</v>
      </c>
      <c r="B21" s="827">
        <v>8</v>
      </c>
      <c r="C21" s="21">
        <v>2.75</v>
      </c>
      <c r="D21" s="26" t="s">
        <v>906</v>
      </c>
    </row>
    <row r="22" spans="1:4" ht="15">
      <c r="A22" s="820"/>
      <c r="B22" s="822"/>
      <c r="C22" s="20">
        <v>0.25</v>
      </c>
      <c r="D22" s="26" t="s">
        <v>734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189</v>
      </c>
    </row>
    <row r="26" spans="1:4" ht="15">
      <c r="A26" s="15"/>
      <c r="B26" s="13"/>
      <c r="C26" s="21">
        <v>0.25</v>
      </c>
      <c r="D26" s="26" t="s">
        <v>190</v>
      </c>
    </row>
    <row r="27" spans="1:4" ht="30.75" thickBot="1">
      <c r="A27" s="52"/>
      <c r="B27" s="54">
        <v>4.25</v>
      </c>
      <c r="C27" s="28">
        <v>0.25</v>
      </c>
      <c r="D27" s="29" t="s">
        <v>412</v>
      </c>
    </row>
    <row r="28" spans="1:4" ht="17.25" thickTop="1" thickBot="1">
      <c r="A28" s="831" t="s">
        <v>177</v>
      </c>
      <c r="B28" s="832"/>
      <c r="C28" s="832"/>
      <c r="D28" s="833"/>
    </row>
    <row r="29" spans="1:4" ht="19.5" customHeight="1" thickTop="1">
      <c r="A29" s="34"/>
      <c r="B29" s="35"/>
      <c r="C29" s="828">
        <v>3</v>
      </c>
      <c r="D29" s="834" t="s">
        <v>913</v>
      </c>
    </row>
    <row r="30" spans="1:4" ht="15">
      <c r="A30" s="25" t="s">
        <v>867</v>
      </c>
      <c r="B30" s="14">
        <v>1.5</v>
      </c>
      <c r="C30" s="811"/>
      <c r="D30" s="835"/>
    </row>
    <row r="31" spans="1:4" ht="15">
      <c r="A31" s="25" t="s">
        <v>49</v>
      </c>
      <c r="B31" s="14">
        <v>0.5</v>
      </c>
      <c r="C31" s="811"/>
      <c r="D31" s="835"/>
    </row>
    <row r="32" spans="1:4" ht="15">
      <c r="A32" s="25" t="s">
        <v>50</v>
      </c>
      <c r="B32" s="14">
        <v>0.75</v>
      </c>
      <c r="C32" s="811"/>
      <c r="D32" s="835"/>
    </row>
    <row r="33" spans="1:4" ht="45" customHeight="1">
      <c r="A33" s="25" t="s">
        <v>51</v>
      </c>
      <c r="B33" s="14">
        <v>0.25</v>
      </c>
      <c r="C33" s="814"/>
      <c r="D33" s="836"/>
    </row>
    <row r="34" spans="1:4" ht="30">
      <c r="A34" s="25" t="s">
        <v>51</v>
      </c>
      <c r="B34" s="14">
        <v>0.5</v>
      </c>
      <c r="C34" s="813">
        <v>2</v>
      </c>
      <c r="D34" s="806" t="s">
        <v>52</v>
      </c>
    </row>
    <row r="35" spans="1:4" ht="30">
      <c r="A35" s="25" t="s">
        <v>918</v>
      </c>
      <c r="B35" s="13">
        <v>0.25</v>
      </c>
      <c r="C35" s="811"/>
      <c r="D35" s="809"/>
    </row>
    <row r="36" spans="1:4" ht="36" customHeight="1">
      <c r="A36" s="25" t="s">
        <v>413</v>
      </c>
      <c r="B36" s="42">
        <v>1.25</v>
      </c>
      <c r="C36" s="814"/>
      <c r="D36" s="815"/>
    </row>
    <row r="37" spans="1:4" ht="30">
      <c r="A37" s="25" t="s">
        <v>414</v>
      </c>
      <c r="B37" s="42">
        <v>1</v>
      </c>
      <c r="C37" s="813">
        <v>3</v>
      </c>
      <c r="D37" s="806" t="s">
        <v>913</v>
      </c>
    </row>
    <row r="38" spans="1:4" ht="15">
      <c r="A38" s="25" t="s">
        <v>53</v>
      </c>
      <c r="B38" s="42">
        <v>1.25</v>
      </c>
      <c r="C38" s="811"/>
      <c r="D38" s="809"/>
    </row>
    <row r="39" spans="1:4" ht="30">
      <c r="A39" s="38" t="s">
        <v>919</v>
      </c>
      <c r="B39" s="40">
        <v>0.25</v>
      </c>
      <c r="C39" s="814"/>
      <c r="D39" s="815"/>
    </row>
    <row r="40" spans="1:4" ht="30.75" thickBot="1">
      <c r="A40" s="57" t="s">
        <v>919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11">
        <v>2.5</v>
      </c>
      <c r="D41" s="808" t="s">
        <v>58</v>
      </c>
    </row>
    <row r="42" spans="1:4" ht="30">
      <c r="A42" s="38" t="s">
        <v>56</v>
      </c>
      <c r="B42" s="40">
        <v>1.25</v>
      </c>
      <c r="C42" s="811"/>
      <c r="D42" s="809"/>
    </row>
    <row r="43" spans="1:4" ht="21" customHeight="1">
      <c r="A43" s="15" t="s">
        <v>57</v>
      </c>
      <c r="B43" s="42">
        <v>0.25</v>
      </c>
      <c r="C43" s="811"/>
      <c r="D43" s="809"/>
    </row>
    <row r="44" spans="1:4" ht="18" customHeight="1">
      <c r="A44" s="25" t="s">
        <v>916</v>
      </c>
      <c r="B44" s="40">
        <v>0.25</v>
      </c>
      <c r="C44" s="814"/>
      <c r="D44" s="815"/>
    </row>
    <row r="45" spans="1:4" ht="15">
      <c r="A45" s="25" t="s">
        <v>917</v>
      </c>
      <c r="B45" s="42">
        <v>0.25</v>
      </c>
      <c r="C45" s="813">
        <v>3</v>
      </c>
      <c r="D45" s="806" t="s">
        <v>914</v>
      </c>
    </row>
    <row r="46" spans="1:4" ht="33.75" customHeight="1">
      <c r="A46" s="25" t="s">
        <v>415</v>
      </c>
      <c r="B46" s="39">
        <v>0.25</v>
      </c>
      <c r="C46" s="811"/>
      <c r="D46" s="809"/>
    </row>
    <row r="47" spans="1:4" ht="18" customHeight="1">
      <c r="A47" s="38" t="s">
        <v>60</v>
      </c>
      <c r="B47" s="42">
        <v>1</v>
      </c>
      <c r="C47" s="811"/>
      <c r="D47" s="809"/>
    </row>
    <row r="48" spans="1:4" ht="32.25" customHeight="1">
      <c r="A48" s="15" t="s">
        <v>61</v>
      </c>
      <c r="B48" s="13">
        <v>0.25</v>
      </c>
      <c r="C48" s="811"/>
      <c r="D48" s="809"/>
    </row>
    <row r="49" spans="1:4" ht="15">
      <c r="A49" s="25" t="s">
        <v>62</v>
      </c>
      <c r="B49" s="14">
        <v>0.25</v>
      </c>
      <c r="C49" s="811"/>
      <c r="D49" s="809"/>
    </row>
    <row r="50" spans="1:4" ht="15">
      <c r="A50" s="38" t="s">
        <v>161</v>
      </c>
      <c r="B50" s="39">
        <v>1</v>
      </c>
      <c r="C50" s="814"/>
      <c r="D50" s="815"/>
    </row>
    <row r="51" spans="1:4" ht="15">
      <c r="A51" s="25" t="s">
        <v>62</v>
      </c>
      <c r="B51" s="42">
        <v>1.25</v>
      </c>
      <c r="C51" s="813">
        <v>1.5</v>
      </c>
      <c r="D51" s="808" t="s">
        <v>915</v>
      </c>
    </row>
    <row r="52" spans="1:4" ht="16.5" customHeight="1">
      <c r="A52" s="15" t="s">
        <v>63</v>
      </c>
      <c r="B52" s="13">
        <v>0.25</v>
      </c>
      <c r="C52" s="814"/>
      <c r="D52" s="815"/>
    </row>
    <row r="53" spans="1:4" ht="21.75" customHeight="1">
      <c r="A53" s="25" t="s">
        <v>64</v>
      </c>
      <c r="B53" s="14">
        <v>0.25</v>
      </c>
      <c r="C53" s="813">
        <v>0.5</v>
      </c>
      <c r="D53" s="806" t="s">
        <v>65</v>
      </c>
    </row>
    <row r="54" spans="1:4" ht="15">
      <c r="A54" s="25" t="s">
        <v>63</v>
      </c>
      <c r="B54" s="42">
        <v>0.25</v>
      </c>
      <c r="C54" s="830"/>
      <c r="D54" s="815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162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9" t="s">
        <v>181</v>
      </c>
      <c r="B61" s="821">
        <v>2.5</v>
      </c>
      <c r="C61" s="21">
        <v>0.25</v>
      </c>
      <c r="D61" s="26" t="s">
        <v>75</v>
      </c>
    </row>
    <row r="62" spans="1:4" ht="15.75" customHeight="1">
      <c r="A62" s="829"/>
      <c r="B62" s="827"/>
      <c r="C62" s="21">
        <v>0.5</v>
      </c>
      <c r="D62" s="26" t="s">
        <v>184</v>
      </c>
    </row>
    <row r="63" spans="1:4" ht="18" customHeight="1">
      <c r="A63" s="829"/>
      <c r="B63" s="827"/>
      <c r="C63" s="20">
        <v>1.25</v>
      </c>
      <c r="D63" s="24" t="s">
        <v>185</v>
      </c>
    </row>
    <row r="64" spans="1:4" ht="18" customHeight="1">
      <c r="A64" s="820"/>
      <c r="B64" s="822"/>
      <c r="C64" s="20">
        <v>0.25</v>
      </c>
      <c r="D64" s="24" t="s">
        <v>186</v>
      </c>
    </row>
    <row r="65" spans="1:4" ht="30" customHeight="1">
      <c r="A65" s="38" t="s">
        <v>187</v>
      </c>
      <c r="B65" s="40">
        <v>1</v>
      </c>
      <c r="C65" s="20">
        <v>0.25</v>
      </c>
      <c r="D65" s="24" t="s">
        <v>183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164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913</v>
      </c>
    </row>
    <row r="69" spans="1:4" ht="17.25" thickTop="1" thickBot="1">
      <c r="A69" s="816" t="s">
        <v>709</v>
      </c>
      <c r="B69" s="817"/>
      <c r="C69" s="817"/>
      <c r="D69" s="818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163</v>
      </c>
      <c r="B71" s="55">
        <v>1.75</v>
      </c>
      <c r="C71" s="828">
        <v>2</v>
      </c>
      <c r="D71" s="826" t="s">
        <v>931</v>
      </c>
    </row>
    <row r="72" spans="1:4" ht="15">
      <c r="A72" s="38" t="s">
        <v>416</v>
      </c>
      <c r="B72" s="39">
        <v>0.25</v>
      </c>
      <c r="C72" s="814"/>
      <c r="D72" s="815"/>
    </row>
    <row r="73" spans="1:4" ht="18" customHeight="1">
      <c r="A73" s="824" t="s">
        <v>166</v>
      </c>
      <c r="B73" s="821">
        <v>2</v>
      </c>
      <c r="C73" s="21">
        <v>0.75</v>
      </c>
      <c r="D73" s="26" t="s">
        <v>76</v>
      </c>
    </row>
    <row r="74" spans="1:4" ht="30">
      <c r="A74" s="825"/>
      <c r="B74" s="822"/>
      <c r="C74" s="20">
        <v>1.25</v>
      </c>
      <c r="D74" s="24" t="s">
        <v>77</v>
      </c>
    </row>
    <row r="75" spans="1:4" ht="30">
      <c r="A75" s="50" t="s">
        <v>167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168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23">
        <v>3</v>
      </c>
      <c r="D77" s="808" t="s">
        <v>920</v>
      </c>
    </row>
    <row r="78" spans="1:4" ht="30">
      <c r="A78" s="25" t="s">
        <v>79</v>
      </c>
      <c r="B78" s="40">
        <v>2.25</v>
      </c>
      <c r="C78" s="811"/>
      <c r="D78" s="809"/>
    </row>
    <row r="79" spans="1:4" ht="30">
      <c r="A79" s="25" t="s">
        <v>80</v>
      </c>
      <c r="B79" s="42">
        <v>0.25</v>
      </c>
      <c r="C79" s="814"/>
      <c r="D79" s="815"/>
    </row>
    <row r="80" spans="1:4" ht="45" customHeight="1">
      <c r="A80" s="819" t="s">
        <v>169</v>
      </c>
      <c r="B80" s="821">
        <v>0.75</v>
      </c>
      <c r="C80" s="21">
        <v>0.25</v>
      </c>
      <c r="D80" s="26" t="s">
        <v>170</v>
      </c>
    </row>
    <row r="81" spans="1:4" ht="30">
      <c r="A81" s="820"/>
      <c r="B81" s="822"/>
      <c r="C81" s="21">
        <v>0.25</v>
      </c>
      <c r="D81" s="26" t="s">
        <v>171</v>
      </c>
    </row>
    <row r="82" spans="1:4" ht="15">
      <c r="A82" s="25" t="s">
        <v>172</v>
      </c>
      <c r="B82" s="42">
        <v>1</v>
      </c>
      <c r="C82" s="19"/>
      <c r="D82" s="41"/>
    </row>
    <row r="83" spans="1:4" ht="30">
      <c r="A83" s="25" t="s">
        <v>173</v>
      </c>
      <c r="B83" s="42">
        <v>1</v>
      </c>
      <c r="C83" s="19"/>
      <c r="D83" s="41"/>
    </row>
    <row r="84" spans="1:4" ht="30">
      <c r="A84" s="25" t="s">
        <v>174</v>
      </c>
      <c r="B84" s="42">
        <v>0.25</v>
      </c>
      <c r="C84" s="19"/>
      <c r="D84" s="41"/>
    </row>
    <row r="85" spans="1:4" ht="15">
      <c r="A85" s="15" t="s">
        <v>175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6" t="s">
        <v>176</v>
      </c>
      <c r="B88" s="817"/>
      <c r="C88" s="817"/>
      <c r="D88" s="818"/>
    </row>
    <row r="89" spans="1:4" ht="15.75" thickTop="1">
      <c r="A89" s="17" t="s">
        <v>921</v>
      </c>
      <c r="B89" s="16">
        <v>0.25</v>
      </c>
      <c r="C89" s="22">
        <v>0.25</v>
      </c>
      <c r="D89" s="23" t="s">
        <v>922</v>
      </c>
    </row>
    <row r="90" spans="1:4" ht="15">
      <c r="A90" s="819" t="s">
        <v>923</v>
      </c>
      <c r="B90" s="821">
        <v>0.5</v>
      </c>
      <c r="C90" s="21">
        <v>0.25</v>
      </c>
      <c r="D90" s="26" t="s">
        <v>922</v>
      </c>
    </row>
    <row r="91" spans="1:4" ht="15">
      <c r="A91" s="820"/>
      <c r="B91" s="822"/>
      <c r="C91" s="21">
        <v>0.25</v>
      </c>
      <c r="D91" s="26" t="s">
        <v>925</v>
      </c>
    </row>
    <row r="92" spans="1:4" ht="15">
      <c r="A92" s="819" t="s">
        <v>924</v>
      </c>
      <c r="B92" s="821">
        <v>0.75</v>
      </c>
      <c r="C92" s="21">
        <v>0.25</v>
      </c>
      <c r="D92" s="26" t="s">
        <v>925</v>
      </c>
    </row>
    <row r="93" spans="1:4" ht="15">
      <c r="A93" s="820"/>
      <c r="B93" s="822"/>
      <c r="C93" s="20">
        <v>0.5</v>
      </c>
      <c r="D93" s="24" t="s">
        <v>82</v>
      </c>
    </row>
    <row r="94" spans="1:4" ht="15">
      <c r="A94" s="25" t="s">
        <v>417</v>
      </c>
      <c r="B94" s="42">
        <v>0.5</v>
      </c>
      <c r="C94" s="813"/>
      <c r="D94" s="806"/>
    </row>
    <row r="95" spans="1:4" ht="15" hidden="1">
      <c r="A95" s="25"/>
      <c r="B95" s="42"/>
      <c r="C95" s="814"/>
      <c r="D95" s="807"/>
    </row>
    <row r="96" spans="1:4" ht="30">
      <c r="A96" s="25" t="s">
        <v>145</v>
      </c>
      <c r="B96" s="42">
        <v>0.25</v>
      </c>
      <c r="C96" s="813">
        <v>0.5</v>
      </c>
      <c r="D96" s="806" t="s">
        <v>146</v>
      </c>
    </row>
    <row r="97" spans="1:4" ht="15">
      <c r="A97" s="25" t="s">
        <v>147</v>
      </c>
      <c r="B97" s="42">
        <v>0.25</v>
      </c>
      <c r="C97" s="814"/>
      <c r="D97" s="815"/>
    </row>
    <row r="98" spans="1:4" ht="15">
      <c r="A98" s="25" t="s">
        <v>149</v>
      </c>
      <c r="B98" s="42">
        <v>1</v>
      </c>
      <c r="C98" s="811">
        <v>3</v>
      </c>
      <c r="D98" s="808" t="s">
        <v>148</v>
      </c>
    </row>
    <row r="99" spans="1:4" ht="45">
      <c r="A99" s="25" t="s">
        <v>158</v>
      </c>
      <c r="B99" s="42">
        <v>1</v>
      </c>
      <c r="C99" s="811"/>
      <c r="D99" s="809"/>
    </row>
    <row r="100" spans="1:4" ht="15.75" thickBot="1">
      <c r="A100" s="30" t="s">
        <v>159</v>
      </c>
      <c r="B100" s="31">
        <v>1</v>
      </c>
      <c r="C100" s="812"/>
      <c r="D100" s="810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927</v>
      </c>
      <c r="B104" s="13"/>
      <c r="C104" s="48"/>
      <c r="D104" s="18" t="s">
        <v>840</v>
      </c>
    </row>
    <row r="105" spans="1:4" ht="15">
      <c r="A105" s="13" t="s">
        <v>928</v>
      </c>
      <c r="B105" s="13"/>
      <c r="C105" s="48"/>
      <c r="D105" s="18"/>
    </row>
    <row r="106" spans="1:4" ht="15">
      <c r="A106" s="13" t="s">
        <v>929</v>
      </c>
      <c r="B106" s="13"/>
      <c r="C106" s="48"/>
      <c r="D106" s="18" t="s">
        <v>930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0" t="s">
        <v>639</v>
      </c>
      <c r="B1" s="800"/>
      <c r="F1" s="794" t="s">
        <v>636</v>
      </c>
      <c r="G1" s="794"/>
    </row>
    <row r="2" spans="1:8">
      <c r="A2" s="800" t="s">
        <v>838</v>
      </c>
      <c r="B2" s="800"/>
      <c r="E2" s="794" t="s">
        <v>836</v>
      </c>
      <c r="F2" s="794"/>
      <c r="G2" s="794"/>
      <c r="H2" s="794"/>
    </row>
    <row r="3" spans="1:8">
      <c r="A3" s="800" t="s">
        <v>640</v>
      </c>
      <c r="B3" s="800"/>
      <c r="E3" s="794" t="s">
        <v>637</v>
      </c>
      <c r="F3" s="794"/>
      <c r="G3" s="794"/>
      <c r="H3" s="794"/>
    </row>
    <row r="4" spans="1:8">
      <c r="A4" s="800" t="s">
        <v>436</v>
      </c>
      <c r="B4" s="800"/>
      <c r="E4" s="794" t="s">
        <v>872</v>
      </c>
      <c r="F4" s="794"/>
      <c r="G4" s="794"/>
      <c r="H4" s="794"/>
    </row>
    <row r="5" spans="1:8">
      <c r="E5" s="794" t="s">
        <v>837</v>
      </c>
      <c r="F5" s="794"/>
      <c r="G5" s="794"/>
      <c r="H5" s="794"/>
    </row>
    <row r="6" spans="1:8">
      <c r="E6" s="794" t="s">
        <v>638</v>
      </c>
      <c r="F6" s="794"/>
      <c r="G6" s="794"/>
      <c r="H6" s="794"/>
    </row>
    <row r="7" spans="1:8">
      <c r="E7" s="794" t="s">
        <v>439</v>
      </c>
      <c r="F7" s="794"/>
      <c r="G7" s="794"/>
      <c r="H7" s="794"/>
    </row>
    <row r="8" spans="1:8">
      <c r="E8" s="794" t="s">
        <v>437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8" t="s">
        <v>641</v>
      </c>
      <c r="B13" s="728"/>
      <c r="C13" s="728"/>
      <c r="D13" s="728"/>
      <c r="E13" s="728"/>
      <c r="F13" s="728"/>
      <c r="G13" s="728"/>
      <c r="H13" s="728"/>
    </row>
    <row r="14" spans="1:8" ht="15.75">
      <c r="A14" s="728" t="s">
        <v>438</v>
      </c>
      <c r="B14" s="728"/>
      <c r="C14" s="728"/>
      <c r="D14" s="728"/>
      <c r="E14" s="728"/>
      <c r="F14" s="728"/>
      <c r="G14" s="728"/>
      <c r="H14" s="728"/>
    </row>
    <row r="15" spans="1:8" ht="9.75" customHeight="1" thickBot="1"/>
    <row r="16" spans="1:8" s="1" customFormat="1" ht="43.5" customHeight="1" thickBot="1">
      <c r="A16" s="68" t="s">
        <v>642</v>
      </c>
      <c r="B16" s="37" t="s">
        <v>643</v>
      </c>
      <c r="C16" s="37" t="s">
        <v>651</v>
      </c>
      <c r="D16" s="37" t="s">
        <v>652</v>
      </c>
      <c r="E16" s="37" t="s">
        <v>653</v>
      </c>
      <c r="F16" s="37" t="s">
        <v>654</v>
      </c>
      <c r="G16" s="37" t="s">
        <v>655</v>
      </c>
      <c r="H16" s="36" t="s">
        <v>46</v>
      </c>
    </row>
    <row r="17" spans="1:8" ht="3" hidden="1" customHeight="1"/>
    <row r="18" spans="1:8" ht="13.5" customHeight="1">
      <c r="B18" s="5" t="s">
        <v>656</v>
      </c>
      <c r="G18" s="11"/>
      <c r="H18" s="11"/>
    </row>
    <row r="19" spans="1:8">
      <c r="A19" s="3" t="s">
        <v>657</v>
      </c>
      <c r="B19" s="6" t="s">
        <v>658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659</v>
      </c>
      <c r="B20" s="7" t="s">
        <v>277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660</v>
      </c>
      <c r="B21" s="7" t="s">
        <v>440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661</v>
      </c>
      <c r="B22" s="7" t="s">
        <v>278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662</v>
      </c>
      <c r="B23" s="7" t="s">
        <v>279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663</v>
      </c>
      <c r="B24" s="7" t="s">
        <v>280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664</v>
      </c>
      <c r="B25" s="7" t="s">
        <v>281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665</v>
      </c>
      <c r="B26" s="7" t="s">
        <v>283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666</v>
      </c>
      <c r="B27" s="7" t="s">
        <v>282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667</v>
      </c>
      <c r="B28" s="7" t="s">
        <v>284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668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669</v>
      </c>
      <c r="B30" s="7" t="s">
        <v>670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669</v>
      </c>
      <c r="B31" s="7" t="s">
        <v>841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671</v>
      </c>
      <c r="B32" s="7" t="s">
        <v>388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673</v>
      </c>
      <c r="B33" s="7" t="s">
        <v>672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674</v>
      </c>
      <c r="B34" s="7" t="s">
        <v>675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676</v>
      </c>
      <c r="B35" s="7" t="s">
        <v>677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678</v>
      </c>
      <c r="B36" s="7" t="s">
        <v>679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710</v>
      </c>
      <c r="B37" s="7" t="s">
        <v>285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711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712</v>
      </c>
      <c r="B39" s="7" t="s">
        <v>932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713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714</v>
      </c>
      <c r="B41" s="7" t="s">
        <v>286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715</v>
      </c>
      <c r="B42" s="7" t="s">
        <v>287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716</v>
      </c>
      <c r="B43" s="7" t="s">
        <v>832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717</v>
      </c>
      <c r="B44" s="7" t="s">
        <v>290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735</v>
      </c>
      <c r="B45" s="7" t="s">
        <v>933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680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681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682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683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8" t="s">
        <v>684</v>
      </c>
      <c r="C55" s="798"/>
      <c r="D55" s="798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657</v>
      </c>
      <c r="B57" s="4" t="s">
        <v>291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659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660</v>
      </c>
      <c r="B59" s="4" t="s">
        <v>842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661</v>
      </c>
      <c r="B60" s="4" t="s">
        <v>685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662</v>
      </c>
      <c r="B61" s="4" t="s">
        <v>292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663</v>
      </c>
      <c r="B62" s="4" t="s">
        <v>293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664</v>
      </c>
      <c r="B63" s="4" t="s">
        <v>686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680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681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687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683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688</v>
      </c>
      <c r="G72" s="11">
        <f t="shared" si="4"/>
        <v>0</v>
      </c>
      <c r="H72" s="11"/>
    </row>
    <row r="73" spans="1:8">
      <c r="A73" s="3" t="s">
        <v>657</v>
      </c>
      <c r="B73" s="4" t="s">
        <v>294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659</v>
      </c>
      <c r="B74" s="4" t="s">
        <v>295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660</v>
      </c>
      <c r="B75" s="4" t="s">
        <v>690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661</v>
      </c>
      <c r="B76" s="4" t="s">
        <v>296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680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681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692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683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693</v>
      </c>
      <c r="G84" s="11"/>
      <c r="H84" s="11">
        <f>G84*12</f>
        <v>0</v>
      </c>
    </row>
    <row r="85" spans="1:8">
      <c r="A85" s="3" t="s">
        <v>657</v>
      </c>
      <c r="B85" s="4" t="s">
        <v>297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659</v>
      </c>
      <c r="B86" s="4" t="s">
        <v>298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660</v>
      </c>
      <c r="B87" s="4" t="s">
        <v>269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694</v>
      </c>
      <c r="B89" s="2" t="s">
        <v>680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681</v>
      </c>
      <c r="C90" s="3">
        <v>0</v>
      </c>
      <c r="G90" s="11">
        <v>0</v>
      </c>
      <c r="H90" s="11">
        <v>0</v>
      </c>
    </row>
    <row r="91" spans="1:8">
      <c r="B91" s="2" t="s">
        <v>692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697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97" t="s">
        <v>695</v>
      </c>
      <c r="C95" s="797"/>
      <c r="D95" s="797"/>
      <c r="G95" s="11">
        <f>C95*D95</f>
        <v>0</v>
      </c>
      <c r="H95" s="11">
        <f>G95*12</f>
        <v>0</v>
      </c>
    </row>
    <row r="96" spans="1:8">
      <c r="A96" s="3" t="s">
        <v>657</v>
      </c>
      <c r="B96" s="4" t="s">
        <v>696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659</v>
      </c>
      <c r="B97" s="4" t="s">
        <v>299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660</v>
      </c>
      <c r="B98" s="4" t="s">
        <v>300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661</v>
      </c>
      <c r="B99" s="4" t="s">
        <v>302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662</v>
      </c>
      <c r="B100" s="4" t="s">
        <v>303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663</v>
      </c>
      <c r="B101" s="4" t="s">
        <v>304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664</v>
      </c>
      <c r="B102" s="4" t="s">
        <v>269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680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681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692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697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698</v>
      </c>
      <c r="G109" s="11">
        <f>C109*D109</f>
        <v>0</v>
      </c>
      <c r="H109" s="11">
        <f>G109*12</f>
        <v>0</v>
      </c>
    </row>
    <row r="110" spans="1:8" ht="30">
      <c r="A110" s="3" t="s">
        <v>657</v>
      </c>
      <c r="B110" s="4" t="s">
        <v>311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659</v>
      </c>
      <c r="B111" s="4" t="s">
        <v>305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660</v>
      </c>
      <c r="B112" s="4" t="s">
        <v>306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661</v>
      </c>
      <c r="B113" s="4" t="s">
        <v>307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662</v>
      </c>
      <c r="B114" s="4" t="s">
        <v>308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663</v>
      </c>
      <c r="B115" s="4" t="s">
        <v>309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664</v>
      </c>
      <c r="B116" s="4" t="s">
        <v>310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680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681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692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697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97" t="s">
        <v>40</v>
      </c>
      <c r="C124" s="797"/>
      <c r="D124" s="797"/>
      <c r="E124" s="797"/>
      <c r="G124" s="11">
        <f>C124*D124</f>
        <v>0</v>
      </c>
      <c r="H124" s="11">
        <f>G124*12</f>
        <v>0</v>
      </c>
    </row>
    <row r="125" spans="1:8">
      <c r="A125" s="3" t="s">
        <v>657</v>
      </c>
      <c r="B125" s="4" t="s">
        <v>312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659</v>
      </c>
      <c r="B126" s="4" t="s">
        <v>313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660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661</v>
      </c>
      <c r="B128" s="4" t="s">
        <v>868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662</v>
      </c>
      <c r="B129" s="4" t="s">
        <v>700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663</v>
      </c>
      <c r="B130" s="4" t="s">
        <v>869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664</v>
      </c>
      <c r="B131" s="4" t="s">
        <v>701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665</v>
      </c>
      <c r="B132" s="4" t="s">
        <v>314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666</v>
      </c>
      <c r="B133" s="4" t="s">
        <v>315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680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681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692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697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97" t="s">
        <v>316</v>
      </c>
      <c r="C140" s="797"/>
      <c r="G140" s="11">
        <f>C140*D140</f>
        <v>0</v>
      </c>
      <c r="H140" s="11">
        <f>G140*12</f>
        <v>0</v>
      </c>
    </row>
    <row r="141" spans="1:8" ht="30">
      <c r="A141" s="3" t="s">
        <v>657</v>
      </c>
      <c r="B141" s="4" t="s">
        <v>317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659</v>
      </c>
      <c r="B142" s="4" t="s">
        <v>318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660</v>
      </c>
      <c r="B143" s="4" t="s">
        <v>319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661</v>
      </c>
      <c r="B144" s="4" t="s">
        <v>702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662</v>
      </c>
      <c r="B145" s="4" t="s">
        <v>703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663</v>
      </c>
      <c r="B146" s="4" t="s">
        <v>300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664</v>
      </c>
      <c r="B147" s="4" t="s">
        <v>320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665</v>
      </c>
      <c r="B148" s="4" t="s">
        <v>321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666</v>
      </c>
      <c r="B149" s="4" t="s">
        <v>704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667</v>
      </c>
      <c r="B150" s="4" t="s">
        <v>322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668</v>
      </c>
      <c r="B151" s="4" t="s">
        <v>323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680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681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682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697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97" t="s">
        <v>844</v>
      </c>
      <c r="C159" s="797"/>
      <c r="G159" s="11">
        <f t="shared" si="14"/>
        <v>0</v>
      </c>
      <c r="H159" s="11">
        <f t="shared" si="15"/>
        <v>0</v>
      </c>
    </row>
    <row r="160" spans="1:8">
      <c r="A160" s="3" t="s">
        <v>657</v>
      </c>
      <c r="B160" s="4" t="s">
        <v>324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659</v>
      </c>
      <c r="B161" s="4" t="s">
        <v>325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680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681</v>
      </c>
      <c r="G164" s="11"/>
      <c r="H164" s="11"/>
    </row>
    <row r="165" spans="1:8" ht="15" customHeight="1">
      <c r="B165" s="2" t="s">
        <v>682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697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97" t="s">
        <v>873</v>
      </c>
      <c r="C170" s="797"/>
      <c r="G170" s="11">
        <f t="shared" si="14"/>
        <v>0</v>
      </c>
      <c r="H170" s="11">
        <f t="shared" si="16"/>
        <v>0</v>
      </c>
    </row>
    <row r="171" spans="1:8" ht="30">
      <c r="A171" s="3" t="s">
        <v>657</v>
      </c>
      <c r="B171" s="4" t="s">
        <v>326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659</v>
      </c>
      <c r="B172" s="4" t="s">
        <v>327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660</v>
      </c>
      <c r="B173" s="4" t="s">
        <v>328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680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681</v>
      </c>
      <c r="G176" s="11"/>
      <c r="H176" s="11"/>
    </row>
    <row r="177" spans="1:8">
      <c r="B177" s="2" t="s">
        <v>682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697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683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97" t="s">
        <v>874</v>
      </c>
      <c r="C182" s="797"/>
      <c r="D182" s="797"/>
      <c r="G182" s="11">
        <f t="shared" si="14"/>
        <v>0</v>
      </c>
      <c r="H182" s="11">
        <f t="shared" si="18"/>
        <v>0</v>
      </c>
    </row>
    <row r="183" spans="1:8">
      <c r="A183" s="3" t="s">
        <v>657</v>
      </c>
      <c r="B183" s="4" t="s">
        <v>706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659</v>
      </c>
      <c r="B184" s="4" t="s">
        <v>329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705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681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682</v>
      </c>
      <c r="G188" s="11"/>
      <c r="H188" s="11"/>
    </row>
    <row r="189" spans="1:8">
      <c r="B189" s="2" t="s">
        <v>707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683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97" t="s">
        <v>389</v>
      </c>
      <c r="C192" s="797"/>
      <c r="D192" s="797"/>
      <c r="G192" s="11"/>
      <c r="H192" s="11">
        <f>G192*12</f>
        <v>0</v>
      </c>
    </row>
    <row r="193" spans="1:8" ht="30">
      <c r="A193" s="3" t="s">
        <v>657</v>
      </c>
      <c r="B193" s="4" t="s">
        <v>330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659</v>
      </c>
      <c r="B194" s="4" t="s">
        <v>708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660</v>
      </c>
      <c r="B195" s="4" t="s">
        <v>300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661</v>
      </c>
      <c r="B196" s="4" t="s">
        <v>331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662</v>
      </c>
      <c r="B197" s="4" t="s">
        <v>332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663</v>
      </c>
      <c r="B198" s="4" t="s">
        <v>333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664</v>
      </c>
      <c r="B199" s="4" t="s">
        <v>334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665</v>
      </c>
      <c r="B200" s="4" t="s">
        <v>335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666</v>
      </c>
      <c r="B201" s="4" t="s">
        <v>336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667</v>
      </c>
      <c r="B202" s="4" t="s">
        <v>337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680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681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682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709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683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97" t="s">
        <v>875</v>
      </c>
      <c r="C210" s="797"/>
      <c r="D210" s="797"/>
      <c r="G210" s="11">
        <f t="shared" si="21"/>
        <v>0</v>
      </c>
      <c r="H210" s="11">
        <f>G210*12</f>
        <v>0</v>
      </c>
    </row>
    <row r="211" spans="1:9">
      <c r="A211" s="3" t="s">
        <v>657</v>
      </c>
      <c r="B211" s="4" t="s">
        <v>338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659</v>
      </c>
      <c r="B212" s="4" t="s">
        <v>300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660</v>
      </c>
      <c r="B213" s="4" t="s">
        <v>332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661</v>
      </c>
      <c r="B214" s="4" t="s">
        <v>346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662</v>
      </c>
      <c r="B215" s="4" t="s">
        <v>347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663</v>
      </c>
      <c r="B216" s="4" t="s">
        <v>348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680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681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682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707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683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97" t="s">
        <v>876</v>
      </c>
      <c r="C224" s="797"/>
      <c r="D224" s="797"/>
      <c r="E224" s="797"/>
      <c r="G224" s="11">
        <f>C224*D224</f>
        <v>0</v>
      </c>
      <c r="H224" s="11">
        <f>G224*12</f>
        <v>0</v>
      </c>
    </row>
    <row r="225" spans="1:8" ht="29.25" customHeight="1">
      <c r="B225" s="797" t="s">
        <v>839</v>
      </c>
      <c r="C225" s="797"/>
      <c r="D225" s="797"/>
      <c r="E225" s="797"/>
      <c r="G225" s="11">
        <f>C225*D225</f>
        <v>0</v>
      </c>
      <c r="H225" s="11">
        <f>G225*12</f>
        <v>0</v>
      </c>
    </row>
    <row r="226" spans="1:8">
      <c r="A226" s="3" t="s">
        <v>657</v>
      </c>
      <c r="B226" s="4" t="s">
        <v>338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659</v>
      </c>
      <c r="B227" s="4" t="s">
        <v>349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660</v>
      </c>
      <c r="B228" s="4" t="s">
        <v>350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661</v>
      </c>
      <c r="B229" s="4" t="s">
        <v>351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662</v>
      </c>
      <c r="B230" s="4" t="s">
        <v>362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663</v>
      </c>
      <c r="B231" s="4" t="s">
        <v>363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664</v>
      </c>
      <c r="B232" s="4" t="s">
        <v>352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665</v>
      </c>
      <c r="B233" s="4" t="s">
        <v>353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666</v>
      </c>
      <c r="B234" s="4" t="s">
        <v>354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667</v>
      </c>
      <c r="B235" s="4" t="s">
        <v>355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668</v>
      </c>
      <c r="B236" s="4" t="s">
        <v>356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669</v>
      </c>
      <c r="B237" s="4" t="s">
        <v>361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671</v>
      </c>
      <c r="B238" s="4" t="s">
        <v>360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673</v>
      </c>
      <c r="B239" s="4" t="s">
        <v>359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674</v>
      </c>
      <c r="B240" s="4" t="s">
        <v>357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676</v>
      </c>
      <c r="B241" s="4" t="s">
        <v>358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678</v>
      </c>
      <c r="B242" s="4" t="s">
        <v>364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710</v>
      </c>
      <c r="B243" s="4" t="s">
        <v>366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711</v>
      </c>
      <c r="B244" s="4" t="s">
        <v>365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712</v>
      </c>
      <c r="B245" s="4" t="s">
        <v>367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713</v>
      </c>
      <c r="B246" s="4" t="s">
        <v>368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714</v>
      </c>
      <c r="B247" s="4" t="s">
        <v>441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715</v>
      </c>
      <c r="B248" s="4" t="s">
        <v>334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716</v>
      </c>
      <c r="B249" s="4" t="s">
        <v>336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717</v>
      </c>
      <c r="B250" s="4" t="s">
        <v>369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680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681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682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718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683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97" t="s">
        <v>877</v>
      </c>
      <c r="C261" s="797"/>
      <c r="D261" s="797"/>
      <c r="G261" s="11">
        <f>C261*D261</f>
        <v>0</v>
      </c>
      <c r="H261" s="11">
        <f>G261*12</f>
        <v>0</v>
      </c>
    </row>
    <row r="262" spans="1:8" ht="30">
      <c r="A262" s="3" t="s">
        <v>657</v>
      </c>
      <c r="B262" s="4" t="s">
        <v>370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659</v>
      </c>
      <c r="B263" s="4" t="s">
        <v>332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660</v>
      </c>
      <c r="B264" s="4" t="s">
        <v>333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661</v>
      </c>
      <c r="B265" s="4" t="s">
        <v>335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662</v>
      </c>
      <c r="B266" s="4" t="s">
        <v>336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663</v>
      </c>
      <c r="B267" s="4" t="s">
        <v>369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680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681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682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718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97" t="s">
        <v>878</v>
      </c>
      <c r="C275" s="797"/>
      <c r="D275" s="797"/>
      <c r="E275" s="797"/>
      <c r="F275" s="797"/>
      <c r="G275" s="11">
        <f>C275*D275</f>
        <v>0</v>
      </c>
      <c r="H275" s="11">
        <f>G275*12</f>
        <v>0</v>
      </c>
    </row>
    <row r="276" spans="1:8">
      <c r="A276" s="3" t="s">
        <v>657</v>
      </c>
      <c r="B276" s="4" t="s">
        <v>720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659</v>
      </c>
      <c r="B277" s="4" t="s">
        <v>721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660</v>
      </c>
      <c r="B278" s="4" t="s">
        <v>333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661</v>
      </c>
      <c r="B279" s="4" t="s">
        <v>371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662</v>
      </c>
      <c r="B280" s="4" t="s">
        <v>372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663</v>
      </c>
      <c r="B281" s="4" t="s">
        <v>373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664</v>
      </c>
      <c r="B282" s="4" t="s">
        <v>374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665</v>
      </c>
      <c r="B283" s="4" t="s">
        <v>336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666</v>
      </c>
      <c r="B284" s="4" t="s">
        <v>334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680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681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682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718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98" t="s">
        <v>879</v>
      </c>
      <c r="C292" s="798"/>
      <c r="D292" s="798"/>
      <c r="E292" s="798"/>
      <c r="F292" s="798"/>
      <c r="G292" s="11">
        <f>C292*D292</f>
        <v>0</v>
      </c>
      <c r="H292" s="11">
        <f>G292*12</f>
        <v>0</v>
      </c>
    </row>
    <row r="293" spans="1:8" ht="19.5" customHeight="1">
      <c r="B293" s="797" t="s">
        <v>722</v>
      </c>
      <c r="C293" s="797"/>
      <c r="D293" s="797"/>
      <c r="G293" s="11">
        <f>C293*D293</f>
        <v>0</v>
      </c>
      <c r="H293" s="11">
        <f>G293*12</f>
        <v>0</v>
      </c>
    </row>
    <row r="294" spans="1:8" ht="30">
      <c r="A294" s="3" t="s">
        <v>657</v>
      </c>
      <c r="B294" s="4" t="s">
        <v>375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659</v>
      </c>
      <c r="B295" s="4" t="s">
        <v>723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660</v>
      </c>
      <c r="B296" s="4" t="s">
        <v>724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661</v>
      </c>
      <c r="B297" s="4" t="s">
        <v>376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662</v>
      </c>
      <c r="B298" s="4" t="s">
        <v>870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725</v>
      </c>
      <c r="B299" s="4" t="s">
        <v>726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664</v>
      </c>
      <c r="B300" s="4" t="s">
        <v>377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665</v>
      </c>
      <c r="B301" s="4" t="s">
        <v>378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666</v>
      </c>
      <c r="B302" s="4" t="s">
        <v>379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667</v>
      </c>
      <c r="B303" s="4" t="s">
        <v>380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668</v>
      </c>
      <c r="B304" s="4" t="s">
        <v>381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680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681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682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718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98" t="s">
        <v>419</v>
      </c>
      <c r="C312" s="798"/>
      <c r="D312" s="798"/>
      <c r="E312" s="798"/>
      <c r="F312" s="798"/>
      <c r="G312" s="798"/>
      <c r="H312" s="11">
        <f>G312*12</f>
        <v>0</v>
      </c>
    </row>
    <row r="313" spans="1:8">
      <c r="A313" s="3" t="s">
        <v>657</v>
      </c>
      <c r="B313" s="4" t="s">
        <v>708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659</v>
      </c>
      <c r="B314" s="4" t="s">
        <v>727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660</v>
      </c>
      <c r="B315" s="4" t="s">
        <v>747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661</v>
      </c>
      <c r="B316" s="4" t="s">
        <v>418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662</v>
      </c>
      <c r="B317" s="4" t="s">
        <v>723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663</v>
      </c>
      <c r="B318" s="4" t="s">
        <v>382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664</v>
      </c>
      <c r="B319" s="4" t="s">
        <v>269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680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681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682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718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98" t="s">
        <v>880</v>
      </c>
      <c r="C327" s="798"/>
      <c r="D327" s="798"/>
      <c r="E327" s="798"/>
      <c r="G327" s="11"/>
      <c r="H327" s="11"/>
    </row>
    <row r="328" spans="1:8">
      <c r="A328" s="3" t="s">
        <v>657</v>
      </c>
      <c r="B328" s="4" t="s">
        <v>728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659</v>
      </c>
      <c r="B329" s="4" t="s">
        <v>332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660</v>
      </c>
      <c r="B330" s="4" t="s">
        <v>333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661</v>
      </c>
      <c r="B331" s="4" t="s">
        <v>420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662</v>
      </c>
      <c r="B332" s="4" t="s">
        <v>383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663</v>
      </c>
      <c r="B333" s="4" t="s">
        <v>336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664</v>
      </c>
      <c r="B334" s="4" t="s">
        <v>369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680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681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682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718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99" t="s">
        <v>881</v>
      </c>
      <c r="C342" s="799"/>
      <c r="D342" s="799"/>
      <c r="G342" s="11">
        <f>C342*D342</f>
        <v>0</v>
      </c>
      <c r="H342" s="11">
        <f>G342*12</f>
        <v>0</v>
      </c>
    </row>
    <row r="343" spans="1:8">
      <c r="A343" s="3" t="s">
        <v>657</v>
      </c>
      <c r="B343" s="4" t="s">
        <v>731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659</v>
      </c>
      <c r="B344" s="4" t="s">
        <v>732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660</v>
      </c>
      <c r="B345" s="4" t="s">
        <v>733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661</v>
      </c>
      <c r="B346" s="4" t="s">
        <v>435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662</v>
      </c>
      <c r="B347" s="4" t="s">
        <v>193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663</v>
      </c>
      <c r="B348" s="4" t="s">
        <v>194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664</v>
      </c>
      <c r="B349" s="4" t="s">
        <v>384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665</v>
      </c>
      <c r="B350" s="4" t="s">
        <v>421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666</v>
      </c>
      <c r="B351" s="4" t="s">
        <v>195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667</v>
      </c>
      <c r="B352" s="4" t="s">
        <v>206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668</v>
      </c>
      <c r="B353" s="4" t="s">
        <v>207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669</v>
      </c>
      <c r="B354" s="4" t="s">
        <v>208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671</v>
      </c>
      <c r="B355" s="4" t="s">
        <v>390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673</v>
      </c>
      <c r="B356" s="4" t="s">
        <v>734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674</v>
      </c>
      <c r="B357" s="4" t="s">
        <v>209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676</v>
      </c>
      <c r="B358" s="4" t="s">
        <v>422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678</v>
      </c>
      <c r="B359" s="4" t="s">
        <v>210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710</v>
      </c>
      <c r="B360" s="4" t="s">
        <v>211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711</v>
      </c>
      <c r="B361" s="4" t="s">
        <v>212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712</v>
      </c>
      <c r="B362" s="4" t="s">
        <v>213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713</v>
      </c>
      <c r="B363" s="4" t="s">
        <v>214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714</v>
      </c>
      <c r="B364" s="4" t="s">
        <v>215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715</v>
      </c>
      <c r="B365" s="4" t="s">
        <v>385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716</v>
      </c>
      <c r="B366" s="4" t="s">
        <v>216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717</v>
      </c>
      <c r="B367" s="4" t="s">
        <v>217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735</v>
      </c>
      <c r="B368" s="4" t="s">
        <v>218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736</v>
      </c>
      <c r="B369" s="4" t="s">
        <v>219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737</v>
      </c>
      <c r="B370" s="4" t="s">
        <v>220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756</v>
      </c>
      <c r="B371" s="4" t="s">
        <v>221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757</v>
      </c>
      <c r="B372" s="4" t="s">
        <v>222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759</v>
      </c>
      <c r="B374" s="4" t="s">
        <v>223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680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681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682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718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683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884</v>
      </c>
      <c r="G382" s="11">
        <f>C382*D382</f>
        <v>0</v>
      </c>
      <c r="H382" s="11">
        <f>G382*12</f>
        <v>0</v>
      </c>
    </row>
    <row r="383" spans="1:8">
      <c r="A383" s="3" t="s">
        <v>657</v>
      </c>
      <c r="B383" s="4" t="s">
        <v>428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659</v>
      </c>
      <c r="B384" s="4" t="s">
        <v>429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660</v>
      </c>
      <c r="B385" s="4" t="s">
        <v>224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661</v>
      </c>
      <c r="B386" s="4" t="s">
        <v>225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662</v>
      </c>
      <c r="B387" s="4" t="s">
        <v>739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663</v>
      </c>
      <c r="B388" s="4" t="s">
        <v>720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664</v>
      </c>
      <c r="B389" s="4" t="s">
        <v>741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665</v>
      </c>
      <c r="B390" s="4" t="s">
        <v>742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666</v>
      </c>
      <c r="B391" s="4" t="s">
        <v>743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667</v>
      </c>
      <c r="B392" s="4" t="s">
        <v>744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668</v>
      </c>
      <c r="B393" s="4" t="s">
        <v>745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669</v>
      </c>
      <c r="B394" s="4" t="s">
        <v>226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671</v>
      </c>
      <c r="B395" s="4" t="s">
        <v>746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673</v>
      </c>
      <c r="B396" s="4" t="s">
        <v>747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674</v>
      </c>
      <c r="B397" s="4" t="s">
        <v>748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676</v>
      </c>
      <c r="B398" s="4" t="s">
        <v>749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678</v>
      </c>
      <c r="B399" s="4" t="s">
        <v>227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710</v>
      </c>
      <c r="B400" s="4" t="s">
        <v>228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711</v>
      </c>
      <c r="B401" s="4" t="s">
        <v>751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712</v>
      </c>
      <c r="B402" s="4" t="s">
        <v>752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713</v>
      </c>
      <c r="B403" s="4" t="s">
        <v>753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714</v>
      </c>
      <c r="B404" s="4" t="s">
        <v>754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715</v>
      </c>
      <c r="B405" s="4" t="s">
        <v>755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716</v>
      </c>
      <c r="B406" s="4" t="s">
        <v>895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717</v>
      </c>
      <c r="B407" s="4" t="s">
        <v>229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735</v>
      </c>
      <c r="B408" s="4" t="s">
        <v>188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736</v>
      </c>
      <c r="B409" s="4" t="s">
        <v>430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737</v>
      </c>
      <c r="B410" s="4" t="s">
        <v>431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756</v>
      </c>
      <c r="B411" s="4" t="s">
        <v>230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757</v>
      </c>
      <c r="B412" s="4" t="s">
        <v>231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759</v>
      </c>
      <c r="B413" s="4" t="s">
        <v>237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758</v>
      </c>
      <c r="B414" s="4" t="s">
        <v>432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760</v>
      </c>
      <c r="B415" s="4" t="s">
        <v>217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761</v>
      </c>
      <c r="B416" s="4" t="s">
        <v>218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762</v>
      </c>
      <c r="B417" s="4" t="s">
        <v>238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763</v>
      </c>
      <c r="B418" s="4" t="s">
        <v>386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764</v>
      </c>
      <c r="B419" s="4" t="s">
        <v>239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765</v>
      </c>
      <c r="B420" s="4" t="s">
        <v>433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766</v>
      </c>
      <c r="B421" s="4" t="s">
        <v>240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767</v>
      </c>
      <c r="B422" s="4" t="s">
        <v>241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768</v>
      </c>
      <c r="B423" s="4" t="s">
        <v>243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769</v>
      </c>
      <c r="B424" s="4" t="s">
        <v>242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770</v>
      </c>
      <c r="B425" s="4" t="s">
        <v>244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771</v>
      </c>
      <c r="B426" s="4" t="s">
        <v>245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772</v>
      </c>
      <c r="B427" s="4" t="s">
        <v>246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773</v>
      </c>
      <c r="B428" s="4" t="s">
        <v>247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774</v>
      </c>
      <c r="B429" s="4" t="s">
        <v>248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775</v>
      </c>
      <c r="B430" s="4" t="s">
        <v>249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776</v>
      </c>
      <c r="B431" s="4" t="s">
        <v>250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777</v>
      </c>
      <c r="B432" s="4" t="s">
        <v>420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778</v>
      </c>
      <c r="B433" s="4" t="s">
        <v>251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779</v>
      </c>
      <c r="B434" s="4" t="s">
        <v>222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780</v>
      </c>
      <c r="B435" s="4" t="s">
        <v>252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781</v>
      </c>
      <c r="B436" s="4" t="s">
        <v>434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782</v>
      </c>
      <c r="B437" s="4" t="s">
        <v>253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783</v>
      </c>
      <c r="B438" s="4" t="s">
        <v>254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784</v>
      </c>
      <c r="B439" s="4" t="s">
        <v>254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785</v>
      </c>
      <c r="B440" s="4" t="s">
        <v>255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786</v>
      </c>
      <c r="B441" s="4" t="s">
        <v>256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787</v>
      </c>
      <c r="B442" s="4" t="s">
        <v>257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810</v>
      </c>
      <c r="B443" s="4" t="s">
        <v>223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811</v>
      </c>
      <c r="B444" s="4" t="s">
        <v>258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812</v>
      </c>
      <c r="B445" s="4" t="s">
        <v>259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813</v>
      </c>
      <c r="B446" s="4" t="s">
        <v>260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814</v>
      </c>
      <c r="B447" s="4" t="s">
        <v>261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882</v>
      </c>
      <c r="B448" s="4" t="s">
        <v>262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883</v>
      </c>
      <c r="B449" s="4" t="s">
        <v>263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391</v>
      </c>
      <c r="B450" s="4" t="s">
        <v>815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680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681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682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718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683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98" t="s">
        <v>885</v>
      </c>
      <c r="C459" s="798"/>
      <c r="G459" s="11">
        <f>C459*D459</f>
        <v>0</v>
      </c>
      <c r="H459" s="11">
        <f>G459*12</f>
        <v>0</v>
      </c>
    </row>
    <row r="460" spans="1:8">
      <c r="A460" s="3" t="s">
        <v>657</v>
      </c>
      <c r="B460" s="4" t="s">
        <v>264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659</v>
      </c>
      <c r="B461" s="4" t="s">
        <v>265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660</v>
      </c>
      <c r="B462" s="4" t="s">
        <v>708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661</v>
      </c>
      <c r="B463" s="4" t="s">
        <v>266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662</v>
      </c>
      <c r="B464" s="4" t="s">
        <v>816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663</v>
      </c>
      <c r="B465" s="4" t="s">
        <v>267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664</v>
      </c>
      <c r="B466" s="4" t="s">
        <v>268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665</v>
      </c>
      <c r="B467" s="4" t="s">
        <v>269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680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681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816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817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97" t="s">
        <v>886</v>
      </c>
      <c r="C475" s="797"/>
      <c r="D475" s="797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657</v>
      </c>
      <c r="B476" s="4" t="s">
        <v>719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659</v>
      </c>
      <c r="B477" s="4" t="s">
        <v>270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660</v>
      </c>
      <c r="B478" s="4" t="s">
        <v>271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680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681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822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823</v>
      </c>
      <c r="G483" s="11"/>
      <c r="H483" s="11"/>
    </row>
    <row r="484" spans="1:8">
      <c r="B484" s="2" t="s">
        <v>683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97" t="s">
        <v>887</v>
      </c>
      <c r="C487" s="797"/>
      <c r="D487" s="797"/>
      <c r="E487" s="797"/>
      <c r="G487" s="11">
        <f t="shared" si="42"/>
        <v>0</v>
      </c>
      <c r="H487" s="11">
        <f>G487*12</f>
        <v>0</v>
      </c>
    </row>
    <row r="488" spans="1:8">
      <c r="A488" s="3" t="s">
        <v>818</v>
      </c>
      <c r="B488" s="4" t="s">
        <v>272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660</v>
      </c>
      <c r="B489" s="4" t="s">
        <v>819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661</v>
      </c>
      <c r="B490" s="4" t="s">
        <v>820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662</v>
      </c>
      <c r="B491" s="4" t="s">
        <v>821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663</v>
      </c>
      <c r="B492" s="4" t="s">
        <v>273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664</v>
      </c>
      <c r="B493" s="4" t="s">
        <v>274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680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681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822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823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683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888</v>
      </c>
      <c r="G502" s="11">
        <f t="shared" si="42"/>
        <v>0</v>
      </c>
      <c r="H502" s="11">
        <f>G502*12</f>
        <v>0</v>
      </c>
    </row>
    <row r="503" spans="1:8">
      <c r="A503" s="3" t="s">
        <v>657</v>
      </c>
      <c r="B503" s="4" t="s">
        <v>824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659</v>
      </c>
      <c r="B504" s="4" t="s">
        <v>825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660</v>
      </c>
      <c r="B505" s="4" t="s">
        <v>871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661</v>
      </c>
      <c r="B506" s="4" t="s">
        <v>845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662</v>
      </c>
      <c r="B507" s="4" t="s">
        <v>846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663</v>
      </c>
      <c r="B508" s="4" t="s">
        <v>847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664</v>
      </c>
      <c r="B509" s="4" t="s">
        <v>864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665</v>
      </c>
      <c r="B510" s="4" t="s">
        <v>865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666</v>
      </c>
      <c r="B511" s="4" t="s">
        <v>866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667</v>
      </c>
      <c r="B512" s="4" t="s">
        <v>686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680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683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97" t="s">
        <v>889</v>
      </c>
      <c r="C518" s="797"/>
      <c r="G518" s="11">
        <f t="shared" si="42"/>
        <v>0</v>
      </c>
      <c r="H518" s="11">
        <f>G518*12</f>
        <v>0</v>
      </c>
    </row>
    <row r="519" spans="1:8">
      <c r="A519" s="3" t="s">
        <v>657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659</v>
      </c>
      <c r="B520" s="4" t="s">
        <v>826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660</v>
      </c>
      <c r="B521" s="4" t="s">
        <v>827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661</v>
      </c>
      <c r="B522" s="4" t="s">
        <v>828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662</v>
      </c>
      <c r="B523" s="4" t="s">
        <v>829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663</v>
      </c>
      <c r="B524" s="4" t="s">
        <v>830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664</v>
      </c>
      <c r="B525" s="4" t="s">
        <v>275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665</v>
      </c>
      <c r="B526" s="4" t="s">
        <v>276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666</v>
      </c>
      <c r="B527" s="4" t="s">
        <v>831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667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668</v>
      </c>
      <c r="B529" s="4" t="s">
        <v>387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669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671</v>
      </c>
      <c r="B532" s="4" t="s">
        <v>833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673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680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683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680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681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822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823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683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834</v>
      </c>
      <c r="G552" s="795" t="s">
        <v>890</v>
      </c>
      <c r="H552" s="795"/>
    </row>
    <row r="553" spans="2:8">
      <c r="B553" s="796" t="s">
        <v>893</v>
      </c>
      <c r="C553" s="796"/>
      <c r="D553" s="796"/>
      <c r="G553" s="794" t="s">
        <v>891</v>
      </c>
      <c r="H553" s="794"/>
    </row>
    <row r="554" spans="2:8">
      <c r="B554" s="4" t="s">
        <v>835</v>
      </c>
      <c r="G554" s="794" t="s">
        <v>892</v>
      </c>
      <c r="H554" s="794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7" t="s">
        <v>47</v>
      </c>
      <c r="B1" s="837"/>
      <c r="C1" s="837"/>
      <c r="D1" s="837"/>
    </row>
    <row r="3" spans="1:4" ht="6.75" customHeight="1" thickBot="1"/>
    <row r="4" spans="1:4" ht="17.25" thickTop="1" thickBot="1">
      <c r="A4" s="838" t="s">
        <v>896</v>
      </c>
      <c r="B4" s="839"/>
      <c r="C4" s="840" t="s">
        <v>897</v>
      </c>
      <c r="D4" s="841"/>
    </row>
    <row r="5" spans="1:4" ht="17.25" thickTop="1" thickBot="1">
      <c r="A5" s="842" t="s">
        <v>681</v>
      </c>
      <c r="B5" s="843"/>
      <c r="C5" s="843"/>
      <c r="D5" s="844"/>
    </row>
    <row r="6" spans="1:4" ht="25.5" customHeight="1" thickTop="1">
      <c r="A6" s="34" t="s">
        <v>898</v>
      </c>
      <c r="B6" s="55">
        <v>2.75</v>
      </c>
      <c r="C6" s="828">
        <v>3.5</v>
      </c>
      <c r="D6" s="834" t="s">
        <v>900</v>
      </c>
    </row>
    <row r="7" spans="1:4" ht="30" customHeight="1">
      <c r="A7" s="38" t="s">
        <v>894</v>
      </c>
      <c r="B7" s="39">
        <v>0.75</v>
      </c>
      <c r="C7" s="830"/>
      <c r="D7" s="836"/>
    </row>
    <row r="8" spans="1:4" ht="15">
      <c r="A8" s="819" t="s">
        <v>699</v>
      </c>
      <c r="B8" s="821">
        <v>1.5</v>
      </c>
      <c r="C8" s="21">
        <v>0.5</v>
      </c>
      <c r="D8" s="26" t="s">
        <v>903</v>
      </c>
    </row>
    <row r="9" spans="1:4" ht="15">
      <c r="A9" s="820"/>
      <c r="B9" s="822"/>
      <c r="C9" s="20">
        <v>1</v>
      </c>
      <c r="D9" s="24" t="s">
        <v>738</v>
      </c>
    </row>
    <row r="10" spans="1:4" ht="30">
      <c r="A10" s="25" t="s">
        <v>911</v>
      </c>
      <c r="B10" s="14">
        <v>2</v>
      </c>
      <c r="C10" s="21">
        <v>2</v>
      </c>
      <c r="D10" s="26" t="s">
        <v>901</v>
      </c>
    </row>
    <row r="11" spans="1:4" ht="15">
      <c r="A11" s="25" t="s">
        <v>740</v>
      </c>
      <c r="B11" s="14">
        <v>0.5</v>
      </c>
      <c r="C11" s="21">
        <v>0.5</v>
      </c>
      <c r="D11" s="26" t="s">
        <v>905</v>
      </c>
    </row>
    <row r="12" spans="1:4" ht="30">
      <c r="A12" s="15" t="s">
        <v>909</v>
      </c>
      <c r="B12" s="13">
        <v>0.25</v>
      </c>
      <c r="C12" s="19">
        <v>0.25</v>
      </c>
      <c r="D12" s="26" t="s">
        <v>904</v>
      </c>
    </row>
    <row r="13" spans="1:4" ht="15">
      <c r="A13" s="819" t="s">
        <v>750</v>
      </c>
      <c r="B13" s="821">
        <v>1.5</v>
      </c>
      <c r="C13" s="21">
        <v>0.25</v>
      </c>
      <c r="D13" s="24" t="s">
        <v>905</v>
      </c>
    </row>
    <row r="14" spans="1:4" ht="15">
      <c r="A14" s="829"/>
      <c r="B14" s="827"/>
      <c r="C14" s="21">
        <v>0.25</v>
      </c>
      <c r="D14" s="26" t="s">
        <v>907</v>
      </c>
    </row>
    <row r="15" spans="1:4" ht="15">
      <c r="A15" s="829"/>
      <c r="B15" s="827"/>
      <c r="C15" s="20">
        <v>0.5</v>
      </c>
      <c r="D15" s="26" t="s">
        <v>908</v>
      </c>
    </row>
    <row r="16" spans="1:4" ht="30">
      <c r="A16" s="820"/>
      <c r="B16" s="822"/>
      <c r="C16" s="20">
        <v>0.5</v>
      </c>
      <c r="D16" s="24" t="s">
        <v>910</v>
      </c>
    </row>
    <row r="17" spans="1:4" ht="30">
      <c r="A17" s="819" t="s">
        <v>48</v>
      </c>
      <c r="B17" s="821">
        <v>2.25</v>
      </c>
      <c r="C17" s="21">
        <v>1.75</v>
      </c>
      <c r="D17" s="26" t="s">
        <v>910</v>
      </c>
    </row>
    <row r="18" spans="1:4" ht="15">
      <c r="A18" s="829"/>
      <c r="B18" s="827"/>
      <c r="C18" s="20">
        <v>0.25</v>
      </c>
      <c r="D18" s="24" t="s">
        <v>902</v>
      </c>
    </row>
    <row r="19" spans="1:4" ht="27.75" customHeight="1">
      <c r="A19" s="820"/>
      <c r="B19" s="822"/>
      <c r="C19" s="20">
        <v>0.25</v>
      </c>
      <c r="D19" s="24" t="s">
        <v>906</v>
      </c>
    </row>
    <row r="20" spans="1:4" ht="30">
      <c r="A20" s="25" t="s">
        <v>160</v>
      </c>
      <c r="B20" s="14">
        <v>0.5</v>
      </c>
      <c r="C20" s="21">
        <v>0.5</v>
      </c>
      <c r="D20" s="26" t="s">
        <v>906</v>
      </c>
    </row>
    <row r="21" spans="1:4" ht="30">
      <c r="A21" s="829" t="s">
        <v>899</v>
      </c>
      <c r="B21" s="827">
        <v>8</v>
      </c>
      <c r="C21" s="21">
        <v>2.75</v>
      </c>
      <c r="D21" s="26" t="s">
        <v>906</v>
      </c>
    </row>
    <row r="22" spans="1:4" ht="15">
      <c r="A22" s="820"/>
      <c r="B22" s="822"/>
      <c r="C22" s="20">
        <v>0.25</v>
      </c>
      <c r="D22" s="26" t="s">
        <v>734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189</v>
      </c>
    </row>
    <row r="26" spans="1:4" ht="15">
      <c r="A26" s="15"/>
      <c r="B26" s="13"/>
      <c r="C26" s="19">
        <v>0.25</v>
      </c>
      <c r="D26" s="27" t="s">
        <v>190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31" t="s">
        <v>177</v>
      </c>
      <c r="B28" s="832"/>
      <c r="C28" s="832"/>
      <c r="D28" s="833"/>
    </row>
    <row r="29" spans="1:4" ht="19.5" customHeight="1" thickTop="1">
      <c r="A29" s="34"/>
      <c r="B29" s="35"/>
      <c r="C29" s="828">
        <v>3</v>
      </c>
      <c r="D29" s="23" t="s">
        <v>913</v>
      </c>
    </row>
    <row r="30" spans="1:4" ht="15">
      <c r="A30" s="25" t="s">
        <v>867</v>
      </c>
      <c r="B30" s="14">
        <v>1.5</v>
      </c>
      <c r="C30" s="811"/>
      <c r="D30" s="41"/>
    </row>
    <row r="31" spans="1:4" ht="15">
      <c r="A31" s="25" t="s">
        <v>49</v>
      </c>
      <c r="B31" s="14">
        <v>0.5</v>
      </c>
      <c r="C31" s="811"/>
      <c r="D31" s="41"/>
    </row>
    <row r="32" spans="1:4" ht="15">
      <c r="A32" s="25" t="s">
        <v>50</v>
      </c>
      <c r="B32" s="14">
        <v>0.75</v>
      </c>
      <c r="C32" s="811"/>
      <c r="D32" s="41"/>
    </row>
    <row r="33" spans="1:4" ht="45" customHeight="1">
      <c r="A33" s="25" t="s">
        <v>51</v>
      </c>
      <c r="B33" s="14">
        <v>0.25</v>
      </c>
      <c r="C33" s="814"/>
      <c r="D33" s="62"/>
    </row>
    <row r="34" spans="1:4" ht="30">
      <c r="A34" s="25" t="s">
        <v>51</v>
      </c>
      <c r="B34" s="14">
        <v>0.5</v>
      </c>
      <c r="C34" s="813">
        <v>2</v>
      </c>
      <c r="D34" s="806" t="s">
        <v>52</v>
      </c>
    </row>
    <row r="35" spans="1:4" ht="30">
      <c r="A35" s="25" t="s">
        <v>918</v>
      </c>
      <c r="B35" s="13">
        <v>0.25</v>
      </c>
      <c r="C35" s="811"/>
      <c r="D35" s="809"/>
    </row>
    <row r="36" spans="1:4" ht="30">
      <c r="A36" s="25" t="s">
        <v>178</v>
      </c>
      <c r="B36" s="42">
        <v>1.25</v>
      </c>
      <c r="C36" s="814"/>
      <c r="D36" s="815"/>
    </row>
    <row r="37" spans="1:4" ht="30">
      <c r="A37" s="25" t="s">
        <v>178</v>
      </c>
      <c r="B37" s="40">
        <v>1.25</v>
      </c>
      <c r="C37" s="811">
        <v>3</v>
      </c>
      <c r="D37" s="808" t="s">
        <v>913</v>
      </c>
    </row>
    <row r="38" spans="1:4" ht="15">
      <c r="A38" s="25" t="s">
        <v>53</v>
      </c>
      <c r="B38" s="42">
        <v>1.5</v>
      </c>
      <c r="C38" s="811"/>
      <c r="D38" s="809"/>
    </row>
    <row r="39" spans="1:4" ht="30">
      <c r="A39" s="38" t="s">
        <v>919</v>
      </c>
      <c r="B39" s="40">
        <v>0.25</v>
      </c>
      <c r="C39" s="814"/>
      <c r="D39" s="815"/>
    </row>
    <row r="40" spans="1:4" ht="30.75" thickBot="1">
      <c r="A40" s="57" t="s">
        <v>919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11">
        <v>2.5</v>
      </c>
      <c r="D41" s="808" t="s">
        <v>58</v>
      </c>
    </row>
    <row r="42" spans="1:4" ht="30">
      <c r="A42" s="38" t="s">
        <v>56</v>
      </c>
      <c r="B42" s="40">
        <v>1.25</v>
      </c>
      <c r="C42" s="811"/>
      <c r="D42" s="809"/>
    </row>
    <row r="43" spans="1:4" ht="21" customHeight="1">
      <c r="A43" s="15" t="s">
        <v>57</v>
      </c>
      <c r="B43" s="42">
        <v>0.25</v>
      </c>
      <c r="C43" s="811"/>
      <c r="D43" s="809"/>
    </row>
    <row r="44" spans="1:4" ht="18" customHeight="1">
      <c r="A44" s="25" t="s">
        <v>916</v>
      </c>
      <c r="B44" s="40">
        <v>0.25</v>
      </c>
      <c r="C44" s="814"/>
      <c r="D44" s="815"/>
    </row>
    <row r="45" spans="1:4" ht="15">
      <c r="A45" s="25" t="s">
        <v>917</v>
      </c>
      <c r="B45" s="42">
        <v>0.25</v>
      </c>
      <c r="C45" s="813">
        <v>3</v>
      </c>
      <c r="D45" s="806" t="s">
        <v>914</v>
      </c>
    </row>
    <row r="46" spans="1:4" ht="33.75" customHeight="1">
      <c r="A46" s="15" t="s">
        <v>59</v>
      </c>
      <c r="B46" s="39">
        <v>0.25</v>
      </c>
      <c r="C46" s="811"/>
      <c r="D46" s="809"/>
    </row>
    <row r="47" spans="1:4" ht="18" customHeight="1">
      <c r="A47" s="38" t="s">
        <v>60</v>
      </c>
      <c r="B47" s="42">
        <v>1</v>
      </c>
      <c r="C47" s="811"/>
      <c r="D47" s="809"/>
    </row>
    <row r="48" spans="1:4" ht="32.25" customHeight="1">
      <c r="A48" s="15" t="s">
        <v>61</v>
      </c>
      <c r="B48" s="13">
        <v>0.25</v>
      </c>
      <c r="C48" s="811"/>
      <c r="D48" s="809"/>
    </row>
    <row r="49" spans="1:4" ht="15">
      <c r="A49" s="25" t="s">
        <v>62</v>
      </c>
      <c r="B49" s="14">
        <v>0.25</v>
      </c>
      <c r="C49" s="811"/>
      <c r="D49" s="809"/>
    </row>
    <row r="50" spans="1:4" ht="15">
      <c r="A50" s="38" t="s">
        <v>161</v>
      </c>
      <c r="B50" s="39">
        <v>1</v>
      </c>
      <c r="C50" s="814"/>
      <c r="D50" s="815"/>
    </row>
    <row r="51" spans="1:4" ht="15">
      <c r="A51" s="25" t="s">
        <v>62</v>
      </c>
      <c r="B51" s="42">
        <v>1.25</v>
      </c>
      <c r="C51" s="813">
        <v>1.5</v>
      </c>
      <c r="D51" s="808" t="s">
        <v>915</v>
      </c>
    </row>
    <row r="52" spans="1:4" ht="16.5" customHeight="1">
      <c r="A52" s="15" t="s">
        <v>63</v>
      </c>
      <c r="B52" s="13">
        <v>0.25</v>
      </c>
      <c r="C52" s="814"/>
      <c r="D52" s="815"/>
    </row>
    <row r="53" spans="1:4" ht="21.75" customHeight="1">
      <c r="A53" s="25" t="s">
        <v>64</v>
      </c>
      <c r="B53" s="14">
        <v>0.25</v>
      </c>
      <c r="C53" s="813">
        <v>0.5</v>
      </c>
      <c r="D53" s="806" t="s">
        <v>65</v>
      </c>
    </row>
    <row r="54" spans="1:4" ht="15">
      <c r="A54" s="25" t="s">
        <v>63</v>
      </c>
      <c r="B54" s="42">
        <v>0.25</v>
      </c>
      <c r="C54" s="830"/>
      <c r="D54" s="815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162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9" t="s">
        <v>181</v>
      </c>
      <c r="B61" s="821">
        <v>1.5</v>
      </c>
      <c r="C61" s="21">
        <v>0.25</v>
      </c>
      <c r="D61" s="26" t="s">
        <v>75</v>
      </c>
    </row>
    <row r="62" spans="1:4" ht="15.75" customHeight="1">
      <c r="A62" s="829"/>
      <c r="B62" s="827"/>
      <c r="C62" s="21">
        <v>0.5</v>
      </c>
      <c r="D62" s="26" t="s">
        <v>184</v>
      </c>
    </row>
    <row r="63" spans="1:4" ht="18" customHeight="1">
      <c r="A63" s="829"/>
      <c r="B63" s="827"/>
      <c r="C63" s="20">
        <v>1.25</v>
      </c>
      <c r="D63" s="24" t="s">
        <v>185</v>
      </c>
    </row>
    <row r="64" spans="1:4" ht="18" customHeight="1">
      <c r="A64" s="820"/>
      <c r="B64" s="822"/>
      <c r="C64" s="20">
        <v>0.25</v>
      </c>
      <c r="D64" s="24" t="s">
        <v>186</v>
      </c>
    </row>
    <row r="65" spans="1:4" ht="30" customHeight="1">
      <c r="A65" s="38" t="s">
        <v>187</v>
      </c>
      <c r="B65" s="40">
        <v>1</v>
      </c>
      <c r="C65" s="20">
        <v>0.25</v>
      </c>
      <c r="D65" s="24" t="s">
        <v>183</v>
      </c>
    </row>
    <row r="66" spans="1:4" ht="24.75" customHeight="1">
      <c r="A66" s="25" t="s">
        <v>182</v>
      </c>
      <c r="B66" s="42">
        <v>0.25</v>
      </c>
      <c r="C66" s="21">
        <v>0.25</v>
      </c>
      <c r="D66" s="26" t="s">
        <v>183</v>
      </c>
    </row>
    <row r="67" spans="1:4" ht="15.75" thickBot="1">
      <c r="A67" s="52" t="s">
        <v>164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913</v>
      </c>
    </row>
    <row r="69" spans="1:4" ht="17.25" thickTop="1" thickBot="1">
      <c r="A69" s="816" t="s">
        <v>709</v>
      </c>
      <c r="B69" s="817"/>
      <c r="C69" s="817"/>
      <c r="D69" s="818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163</v>
      </c>
      <c r="B71" s="55">
        <v>1.75</v>
      </c>
      <c r="C71" s="828">
        <v>2</v>
      </c>
      <c r="D71" s="826" t="s">
        <v>931</v>
      </c>
    </row>
    <row r="72" spans="1:4" ht="15">
      <c r="A72" s="38" t="s">
        <v>165</v>
      </c>
      <c r="B72" s="39">
        <v>0.25</v>
      </c>
      <c r="C72" s="814"/>
      <c r="D72" s="815"/>
    </row>
    <row r="73" spans="1:4" ht="18" customHeight="1">
      <c r="A73" s="824" t="s">
        <v>166</v>
      </c>
      <c r="B73" s="821">
        <v>2</v>
      </c>
      <c r="C73" s="21">
        <v>0.75</v>
      </c>
      <c r="D73" s="26" t="s">
        <v>76</v>
      </c>
    </row>
    <row r="74" spans="1:4" ht="30">
      <c r="A74" s="825"/>
      <c r="B74" s="822"/>
      <c r="C74" s="20">
        <v>1.25</v>
      </c>
      <c r="D74" s="24" t="s">
        <v>77</v>
      </c>
    </row>
    <row r="75" spans="1:4" ht="30">
      <c r="A75" s="50" t="s">
        <v>167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168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23">
        <v>3</v>
      </c>
      <c r="D77" s="808" t="s">
        <v>920</v>
      </c>
    </row>
    <row r="78" spans="1:4" ht="30">
      <c r="A78" s="25" t="s">
        <v>79</v>
      </c>
      <c r="B78" s="40">
        <v>2.25</v>
      </c>
      <c r="C78" s="811"/>
      <c r="D78" s="809"/>
    </row>
    <row r="79" spans="1:4" ht="30">
      <c r="A79" s="25" t="s">
        <v>80</v>
      </c>
      <c r="B79" s="42">
        <v>0.25</v>
      </c>
      <c r="C79" s="814"/>
      <c r="D79" s="815"/>
    </row>
    <row r="80" spans="1:4" ht="45" customHeight="1">
      <c r="A80" s="819" t="s">
        <v>169</v>
      </c>
      <c r="B80" s="821">
        <v>0.75</v>
      </c>
      <c r="C80" s="21">
        <v>0.25</v>
      </c>
      <c r="D80" s="26" t="s">
        <v>170</v>
      </c>
    </row>
    <row r="81" spans="1:4" ht="30">
      <c r="A81" s="820"/>
      <c r="B81" s="822"/>
      <c r="C81" s="21">
        <v>0.25</v>
      </c>
      <c r="D81" s="26" t="s">
        <v>171</v>
      </c>
    </row>
    <row r="82" spans="1:4" ht="15">
      <c r="A82" s="25" t="s">
        <v>172</v>
      </c>
      <c r="B82" s="42">
        <v>1</v>
      </c>
      <c r="C82" s="19"/>
      <c r="D82" s="41"/>
    </row>
    <row r="83" spans="1:4" ht="30">
      <c r="A83" s="25" t="s">
        <v>173</v>
      </c>
      <c r="B83" s="42">
        <v>1</v>
      </c>
      <c r="C83" s="19"/>
      <c r="D83" s="41"/>
    </row>
    <row r="84" spans="1:4" ht="30">
      <c r="A84" s="25" t="s">
        <v>174</v>
      </c>
      <c r="B84" s="42">
        <v>0.25</v>
      </c>
      <c r="C84" s="19"/>
      <c r="D84" s="41"/>
    </row>
    <row r="85" spans="1:4" ht="15">
      <c r="A85" s="15" t="s">
        <v>175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16" t="s">
        <v>176</v>
      </c>
      <c r="B88" s="817"/>
      <c r="C88" s="817"/>
      <c r="D88" s="818"/>
    </row>
    <row r="89" spans="1:4" ht="15.75" thickTop="1">
      <c r="A89" s="17" t="s">
        <v>921</v>
      </c>
      <c r="B89" s="16">
        <v>0.25</v>
      </c>
      <c r="C89" s="22">
        <v>0.25</v>
      </c>
      <c r="D89" s="23" t="s">
        <v>922</v>
      </c>
    </row>
    <row r="90" spans="1:4" ht="15">
      <c r="A90" s="819" t="s">
        <v>923</v>
      </c>
      <c r="B90" s="821">
        <v>0.5</v>
      </c>
      <c r="C90" s="21">
        <v>0.25</v>
      </c>
      <c r="D90" s="26" t="s">
        <v>922</v>
      </c>
    </row>
    <row r="91" spans="1:4" ht="15">
      <c r="A91" s="820"/>
      <c r="B91" s="822"/>
      <c r="C91" s="21">
        <v>0.25</v>
      </c>
      <c r="D91" s="26" t="s">
        <v>925</v>
      </c>
    </row>
    <row r="92" spans="1:4" ht="15">
      <c r="A92" s="819" t="s">
        <v>924</v>
      </c>
      <c r="B92" s="821">
        <v>0.75</v>
      </c>
      <c r="C92" s="21">
        <v>0.25</v>
      </c>
      <c r="D92" s="26" t="s">
        <v>925</v>
      </c>
    </row>
    <row r="93" spans="1:4" ht="15">
      <c r="A93" s="820"/>
      <c r="B93" s="822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13">
        <v>1</v>
      </c>
      <c r="D94" s="806" t="s">
        <v>84</v>
      </c>
    </row>
    <row r="95" spans="1:4" ht="15">
      <c r="A95" s="25" t="s">
        <v>926</v>
      </c>
      <c r="B95" s="42">
        <v>0.5</v>
      </c>
      <c r="C95" s="814"/>
      <c r="D95" s="807"/>
    </row>
    <row r="96" spans="1:4" ht="30">
      <c r="A96" s="25" t="s">
        <v>145</v>
      </c>
      <c r="B96" s="42">
        <v>0.25</v>
      </c>
      <c r="C96" s="813">
        <v>0.5</v>
      </c>
      <c r="D96" s="806" t="s">
        <v>146</v>
      </c>
    </row>
    <row r="97" spans="1:4" ht="15">
      <c r="A97" s="25" t="s">
        <v>147</v>
      </c>
      <c r="B97" s="42">
        <v>0.25</v>
      </c>
      <c r="C97" s="814"/>
      <c r="D97" s="815"/>
    </row>
    <row r="98" spans="1:4" ht="15">
      <c r="A98" s="25" t="s">
        <v>149</v>
      </c>
      <c r="B98" s="42">
        <v>1</v>
      </c>
      <c r="C98" s="811">
        <v>3</v>
      </c>
      <c r="D98" s="808" t="s">
        <v>148</v>
      </c>
    </row>
    <row r="99" spans="1:4" ht="45">
      <c r="A99" s="25" t="s">
        <v>158</v>
      </c>
      <c r="B99" s="42">
        <v>1</v>
      </c>
      <c r="C99" s="811"/>
      <c r="D99" s="809"/>
    </row>
    <row r="100" spans="1:4" ht="15.75" thickBot="1">
      <c r="A100" s="30" t="s">
        <v>159</v>
      </c>
      <c r="B100" s="31">
        <v>1</v>
      </c>
      <c r="C100" s="812"/>
      <c r="D100" s="810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927</v>
      </c>
      <c r="B104" s="13"/>
      <c r="C104" s="48"/>
      <c r="D104" s="18" t="s">
        <v>840</v>
      </c>
    </row>
    <row r="105" spans="1:4" ht="15">
      <c r="A105" s="13" t="s">
        <v>928</v>
      </c>
      <c r="B105" s="13"/>
      <c r="C105" s="48"/>
      <c r="D105" s="18"/>
    </row>
    <row r="106" spans="1:4" ht="15">
      <c r="A106" s="13" t="s">
        <v>929</v>
      </c>
      <c r="B106" s="13"/>
      <c r="C106" s="48"/>
      <c r="D106" s="18" t="s">
        <v>930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49" t="s">
        <v>934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</row>
    <row r="2" spans="1:16" s="63" customFormat="1" ht="15.75">
      <c r="A2" s="849" t="s">
        <v>179</v>
      </c>
      <c r="B2" s="849"/>
      <c r="C2" s="849"/>
      <c r="D2" s="849"/>
      <c r="E2" s="849"/>
      <c r="F2" s="849"/>
      <c r="G2" s="849"/>
      <c r="H2" s="849"/>
      <c r="I2" s="849"/>
      <c r="J2" s="849"/>
      <c r="K2" s="849"/>
      <c r="L2" s="849"/>
      <c r="M2" s="849"/>
      <c r="N2" s="849"/>
      <c r="O2" s="849"/>
      <c r="P2" s="849"/>
    </row>
    <row r="3" spans="1:16" s="63" customFormat="1" ht="15.75" thickBot="1">
      <c r="A3" s="12"/>
      <c r="B3" s="12" t="s">
        <v>935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0" t="s">
        <v>936</v>
      </c>
      <c r="B4" s="852" t="s">
        <v>937</v>
      </c>
      <c r="C4" s="852" t="s">
        <v>655</v>
      </c>
      <c r="D4" s="852" t="s">
        <v>180</v>
      </c>
      <c r="E4" s="846" t="s">
        <v>938</v>
      </c>
      <c r="F4" s="847"/>
      <c r="G4" s="847"/>
      <c r="H4" s="847"/>
      <c r="I4" s="847"/>
      <c r="J4" s="847"/>
      <c r="K4" s="847"/>
      <c r="L4" s="847"/>
      <c r="M4" s="847"/>
      <c r="N4" s="847"/>
      <c r="O4" s="847"/>
      <c r="P4" s="848"/>
    </row>
    <row r="5" spans="1:16" s="63" customFormat="1" ht="45">
      <c r="A5" s="851"/>
      <c r="B5" s="853"/>
      <c r="C5" s="853"/>
      <c r="D5" s="853"/>
      <c r="E5" s="10" t="s">
        <v>939</v>
      </c>
      <c r="F5" s="10" t="s">
        <v>940</v>
      </c>
      <c r="G5" s="10" t="s">
        <v>180</v>
      </c>
      <c r="H5" s="10" t="s">
        <v>941</v>
      </c>
      <c r="I5" s="10" t="s">
        <v>940</v>
      </c>
      <c r="J5" s="10" t="s">
        <v>180</v>
      </c>
      <c r="K5" s="10" t="s">
        <v>942</v>
      </c>
      <c r="L5" s="10" t="s">
        <v>940</v>
      </c>
      <c r="M5" s="10" t="s">
        <v>180</v>
      </c>
      <c r="N5" s="10" t="s">
        <v>943</v>
      </c>
      <c r="O5" s="10" t="s">
        <v>940</v>
      </c>
      <c r="P5" s="10" t="s">
        <v>180</v>
      </c>
    </row>
    <row r="6" spans="1:16" s="63" customFormat="1" ht="19.5" customHeight="1">
      <c r="A6" s="64" t="s">
        <v>944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945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946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947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948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949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950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951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952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953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954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955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956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957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958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959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658</v>
      </c>
      <c r="B35" s="12"/>
      <c r="C35" s="12"/>
      <c r="D35" s="12"/>
      <c r="E35" s="12"/>
      <c r="F35" s="12"/>
      <c r="G35" s="12"/>
      <c r="H35" s="12"/>
      <c r="I35" s="12"/>
      <c r="J35" s="845" t="s">
        <v>35</v>
      </c>
      <c r="K35" s="845"/>
      <c r="L35" s="845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2025-09-03T13:18:22Z</cp:lastPrinted>
  <dcterms:created xsi:type="dcterms:W3CDTF">2003-12-24T09:50:45Z</dcterms:created>
  <dcterms:modified xsi:type="dcterms:W3CDTF">2025-09-03T13:18:28Z</dcterms:modified>
</cp:coreProperties>
</file>